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hs-my.sharepoint.com/personal/mark_frost1_nhs_net/Documents/Documents/"/>
    </mc:Choice>
  </mc:AlternateContent>
  <xr:revisionPtr revIDLastSave="0" documentId="8_{3839E27D-84FB-4784-8985-CB50FD75A8E5}" xr6:coauthVersionLast="47" xr6:coauthVersionMax="47" xr10:uidLastSave="{00000000-0000-0000-0000-000000000000}"/>
  <bookViews>
    <workbookView xWindow="-110" yWindow="-110" windowWidth="22780" windowHeight="14540" xr2:uid="{27D1CC2E-15A8-4841-B5E7-1DF2826A3D2B}"/>
  </bookViews>
  <sheets>
    <sheet name="Notes" sheetId="18" r:id="rId1"/>
    <sheet name="Calculator" sheetId="8" r:id="rId2"/>
    <sheet name="Hep B Selective Schedule" sheetId="17" r:id="rId3"/>
  </sheets>
  <definedNames>
    <definedName name="_Hlk186815096" localSheetId="0">Notes!$C$16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7" l="1"/>
  <c r="G10" i="17"/>
  <c r="K16" i="8"/>
  <c r="C37" i="8"/>
  <c r="H11" i="17" l="1"/>
  <c r="E7" i="8"/>
  <c r="G34" i="8"/>
  <c r="G7" i="8" l="1"/>
  <c r="I7" i="8"/>
  <c r="K7" i="8"/>
  <c r="M7" i="8"/>
  <c r="O7" i="8" s="1"/>
  <c r="M10" i="8"/>
  <c r="M18" i="8" l="1"/>
  <c r="K18" i="8"/>
  <c r="I18" i="8"/>
  <c r="G18" i="8"/>
  <c r="E18" i="8"/>
  <c r="G5" i="17"/>
  <c r="G9" i="17"/>
  <c r="G8" i="17"/>
  <c r="G7" i="17"/>
  <c r="G6" i="17"/>
  <c r="F10" i="17"/>
  <c r="F9" i="17"/>
  <c r="F8" i="17"/>
  <c r="F7" i="17"/>
  <c r="F6" i="17"/>
  <c r="F5" i="17"/>
  <c r="E11" i="17"/>
  <c r="F11" i="17"/>
  <c r="G11" i="17"/>
  <c r="M19" i="8"/>
  <c r="M12" i="8"/>
  <c r="I12" i="8"/>
  <c r="O19" i="8"/>
  <c r="O12" i="8" s="1"/>
  <c r="K19" i="8"/>
  <c r="K12" i="8" s="1"/>
  <c r="K14" i="8"/>
  <c r="K10" i="8"/>
  <c r="I19" i="8"/>
  <c r="I10" i="8"/>
  <c r="G19" i="8"/>
  <c r="G14" i="8"/>
  <c r="G10" i="8"/>
  <c r="E19" i="8"/>
  <c r="E14" i="8"/>
  <c r="E12" i="8"/>
  <c r="E10" i="8"/>
  <c r="G12"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<sst xmlns="http://schemas.openxmlformats.org/spreadsheetml/2006/main" count="59" uniqueCount="55">
  <si>
    <t xml:space="preserve">Booster
dTaP-IPV </t>
  </si>
  <si>
    <t>Introduction of MMRV</t>
  </si>
  <si>
    <t>DoB that DTaP-IPV-Hib-HepB introduced at 18 months</t>
  </si>
  <si>
    <t>DoB that MMR moved to 18 months</t>
  </si>
  <si>
    <t>Earliest DoB in catchup for MMRV</t>
  </si>
  <si>
    <t>DOB from which Menitorix no longer scheduled</t>
  </si>
  <si>
    <t>Earliest DoB for 2nd Dose MMR to be brought forward</t>
  </si>
  <si>
    <t>Latest DoB for 2nd Dose MMR to be brought forward before routine at 18 months</t>
  </si>
  <si>
    <t>Earliest date Vaccine schedule will show</t>
  </si>
  <si>
    <t>Range for catch up text</t>
  </si>
  <si>
    <t>Earliest DoB where previous history for varicella not considered</t>
  </si>
  <si>
    <t>Varicella introduced with MMR</t>
  </si>
  <si>
    <t>01/01/26 - 31/10/26</t>
  </si>
  <si>
    <t>Men B and PCV switching 12/16 weeks</t>
  </si>
  <si>
    <t>DoB for date (i.e. 12 weeks before)</t>
  </si>
  <si>
    <t>DoB from which message on PCV/MenB switch will show</t>
  </si>
  <si>
    <t>D</t>
  </si>
  <si>
    <t>DoB for 16 week imms message</t>
  </si>
  <si>
    <t>Date of Birth</t>
  </si>
  <si>
    <t>Birth</t>
  </si>
  <si>
    <t>16 weeks</t>
  </si>
  <si>
    <t>12 months</t>
  </si>
  <si>
    <t>12 weeks</t>
  </si>
  <si>
    <t>8 weeks</t>
  </si>
  <si>
    <t>4 weeks</t>
  </si>
  <si>
    <t>Due on</t>
  </si>
  <si>
    <t>Vaccination to give</t>
  </si>
  <si>
    <t xml:space="preserve">https://www.gov.uk/guidance/hepatitis-b-dried-blood-spot-dbs-testing-for-infants </t>
  </si>
  <si>
    <t>† Monovalent HepB will need to be ordered directly from the vaccine manufacturer and claimed for via an FP34 form</t>
  </si>
  <si>
    <t xml:space="preserve">JCVI have made recommendations to change the childhood immunisation schedule and these recommendations have been accepted. </t>
  </si>
  <si>
    <t>Joint Committee on Vaccination and Immunisation (JCVI) statement on changes to the childhood immunisation schedule - GOV.UK</t>
  </si>
  <si>
    <t>Vaccination due from</t>
  </si>
  <si>
    <t>https://www.gov.uk/government/publications/vaccination-of-individuals-with-uncertain-or-incomplete-immunisation-status</t>
  </si>
  <si>
    <t xml:space="preserve">  Note for patients who may be given 12 week imms 
  before or after 1/7/25</t>
  </si>
  <si>
    <t>GP</t>
  </si>
  <si>
    <t>Maternity provider</t>
  </si>
  <si>
    <t>This calculator assumes vaccinations occur as expected for normal routine schedule. It is intended to support clinicians but does not replace clinical judgement or clinical decision making.
If any vaccinations are missed, delayed or incomplete, do not use this calculator and instead refer to the UKHSA algorithm document:</t>
  </si>
  <si>
    <r>
      <t xml:space="preserve">  The 12 week appointment is changing from 1 July 2025. Patients who attend 12 week appointment on or after 1 July should be given Men B (dose 2). 
  At their 16 week appointment these patients will be offered PCV (dose 1). </t>
    </r>
    <r>
      <rPr>
        <b/>
        <sz val="12"/>
        <color theme="1"/>
        <rFont val="Arial"/>
        <family val="2"/>
        <scheme val="minor"/>
      </rPr>
      <t>Check vaccination history to ensure correct schedule is completed.</t>
    </r>
  </si>
  <si>
    <t>Dose given by</t>
  </si>
  <si>
    <t xml:space="preserve">  Born before 31/08/22</t>
  </si>
  <si>
    <t xml:space="preserve">  This calculator is not suitable for children born before 01/01/2022. Ensure the child is up to date with all other vaccinations.</t>
  </si>
  <si>
    <t>* If Hib/MenC vaccine is no longer available then DTaP/IPV/Hib/HepB should be given to ensure the child has a Hib-containing vaccine over 1 year of age</t>
  </si>
  <si>
    <t>Born between 01/01/2022 and 30/06/24</t>
  </si>
  <si>
    <r>
      <t xml:space="preserve">This calculator is not suitable for individuals born before 
</t>
    </r>
    <r>
      <rPr>
        <b/>
        <sz val="12"/>
        <color rgb="FFC00000"/>
        <rFont val="Arial"/>
        <family val="2"/>
        <scheme val="minor"/>
      </rPr>
      <t>01/01/2018</t>
    </r>
  </si>
  <si>
    <t xml:space="preserve">With thanks to Mark Frost, Immunisation Manager, SW Immunisation and Screening team for support in the development of this tool. </t>
  </si>
  <si>
    <t>Vaccination of individuals with uncertain or incomplete immunisation status</t>
  </si>
  <si>
    <t xml:space="preserve">To calculate when a baby or child is due which vaccines, 
enter their date of birth in the calculator worksheet. </t>
  </si>
  <si>
    <t>Changes to the routine childhood vaccination schedule</t>
  </si>
  <si>
    <t>Details of the recommendations can be found here:</t>
  </si>
  <si>
    <t>Childhood immunisation schedule is changing. 
Use this calculator to help you understand and plan what vaccines a child is due and when.</t>
  </si>
  <si>
    <t>NB: This calculator assumes vaccinations are administered in line with the routine UK childhood immunisation schedule. It is intended to support clinicians but does not replace clinical judgement or clinical decision making. If any vaccinations are missed, delayed or incomplete, do not use this calculator and instead refer to the UKHSA algorithm document:</t>
  </si>
  <si>
    <t>Input child's date of 
birth below:</t>
  </si>
  <si>
    <t>* A dried blood spot (DBS) sample taken in primary care is the preferred method, as it is non-invasive, quick and simple, does not require a referral to hospital phlebotomy services. It can be taken at the same appointment as the 12-month immunisations. This is done to check if the child acquired hepatitis B infection at or around the time of birth through perinatal transmission.</t>
  </si>
  <si>
    <t>* A dried blood spot (DBS) sample taken in primary care is the preferred method, as it is non-invasive, quick and simple, does not require a referral to hospital phlebotomy services. It can be undertaken at the same appointment as the 12-month immunisations or anytime between 12 and 18 months of age.  
This is done to check if the child acquired hepatitis B infection at or around the time of birth through perinatal transmission.</t>
  </si>
  <si>
    <t>In line with the date for the first 18 month appointments for the hexavalent vaccine, children who turn 18 months on or after
 01 January 2026 will receive MMR at their 18 month appointment. Bringing MMR dose 2 forward is expected to improve coverage and reduce the likelihood of measles outbreaks. It also ensures a further opportunity at 3 years and 4 months to offer MMR if not received at 18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</si>
</sst>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3">
    <font>
      <sz val="11"/>
      <color theme="1"/>
      <name val="Arial"/>
      <family val="2"/>
      <scheme val="minor"/>
    </font>
    <font>
      <sz val="12"/>
      <color theme="1"/>
      <name val="Arial"/>
      <family val="2"/>
      <scheme val="minor"/>
    </font>
    <font>
      <sz val="12"/>
      <color theme="1"/>
      <name val="Arial"/>
      <family val="2"/>
      <scheme val="minor"/>
    </font>
    <font>
      <u/>
      <sz val="11"/>
      <color theme="10"/>
      <name val="Arial"/>
      <family val="2"/>
      <scheme val="minor"/>
    </font>
    <font>
      <b/>
      <sz val="16"/>
      <color theme="1"/>
      <name val="Arial"/>
      <family val="2"/>
      <scheme val="minor"/>
    </font>
    <font>
      <sz val="14"/>
      <color theme="1"/>
      <name val="Arial"/>
      <family val="2"/>
      <scheme val="minor"/>
    </font>
    <font>
      <sz val="14"/>
      <color theme="0"/>
      <name val="Arial"/>
      <family val="2"/>
      <scheme val="minor"/>
    </font>
    <font>
      <sz val="12"/>
      <color theme="0"/>
      <name val="Arial"/>
      <family val="2"/>
      <scheme val="minor"/>
    </font>
    <font>
      <sz val="11"/>
      <color rgb="FFFF0000"/>
      <name val="Arial"/>
      <family val="2"/>
      <scheme val="minor"/>
    </font>
    <font>
      <sz val="11"/>
      <color theme="0"/>
      <name val="Arial"/>
      <family val="2"/>
      <scheme val="minor"/>
    </font>
    <font>
      <sz val="12"/>
      <color theme="1"/>
      <name val="Arial"/>
      <family val="2"/>
      <scheme val="minor"/>
    </font>
    <font>
      <sz val="16"/>
      <color theme="1"/>
      <name val="Arial"/>
      <family val="2"/>
      <scheme val="minor"/>
    </font>
    <font>
      <b/>
      <sz val="12"/>
      <color theme="1"/>
      <name val="Arial"/>
      <family val="2"/>
      <scheme val="minor"/>
    </font>
    <font>
      <b/>
      <sz val="12"/>
      <color theme="0"/>
      <name val="Arial"/>
      <family val="2"/>
      <scheme val="minor"/>
    </font>
    <font>
      <sz val="12"/>
      <color theme="0"/>
      <name val="Wingdings 3"/>
      <family val="1"/>
      <charset val="2"/>
    </font>
    <font>
      <b/>
      <sz val="14"/>
      <color theme="0"/>
      <name val="Arial"/>
      <family val="2"/>
      <scheme val="minor"/>
    </font>
    <font>
      <sz val="10"/>
      <color theme="1"/>
      <name val="Arial"/>
      <family val="2"/>
      <scheme val="minor"/>
    </font>
    <font>
      <b/>
      <u/>
      <sz val="12"/>
      <color theme="0"/>
      <name val="Arial"/>
      <family val="2"/>
      <scheme val="minor"/>
    </font>
    <font>
      <b/>
      <sz val="18"/>
      <color theme="0"/>
      <name val="Arial (Body)"/>
    </font>
    <font>
      <b/>
      <sz val="18"/>
      <color theme="0"/>
      <name val="Arial"/>
      <family val="2"/>
      <scheme val="minor"/>
    </font>
    <font>
      <sz val="12"/>
      <color theme="1"/>
      <name val="Arial (Body)"/>
    </font>
    <font>
      <sz val="12"/>
      <color theme="0"/>
      <name val="Arial (Body)"/>
    </font>
    <font>
      <u/>
      <sz val="12"/>
      <color theme="0"/>
      <name val="Arial (Body)"/>
    </font>
    <font>
      <sz val="12"/>
      <color theme="4"/>
      <name val="Arial"/>
      <family val="2"/>
      <scheme val="minor"/>
    </font>
    <font>
      <b/>
      <sz val="12"/>
      <color theme="10"/>
      <name val="Arial"/>
      <family val="2"/>
      <scheme val="minor"/>
    </font>
    <font>
      <b/>
      <sz val="14"/>
      <color theme="1"/>
      <name val="Arial"/>
      <family val="2"/>
      <scheme val="minor"/>
    </font>
    <font>
      <sz val="8"/>
      <color theme="1"/>
      <name val="Arial"/>
      <family val="2"/>
      <scheme val="minor"/>
    </font>
    <font>
      <sz val="12"/>
      <color rgb="FFC00000"/>
      <name val="Arial"/>
      <family val="2"/>
      <scheme val="minor"/>
    </font>
    <font>
      <b/>
      <sz val="12"/>
      <color rgb="FFC00000"/>
      <name val="Arial"/>
      <family val="2"/>
      <scheme val="minor"/>
    </font>
    <font>
      <b/>
      <sz val="12"/>
      <color theme="1"/>
      <name val="Arial (Body)"/>
    </font>
    <font>
      <b/>
      <u/>
      <sz val="11"/>
      <color theme="10"/>
      <name val="Arial"/>
      <family val="2"/>
      <scheme val="minor"/>
    </font>
    <font>
      <b/>
      <sz val="16"/>
      <color theme="0"/>
      <name val="Arial"/>
      <family val="2"/>
      <scheme val="minor"/>
    </font>
    <font>
      <sz val="12"/>
      <name val="Arial (Body)"/>
    </font>
  </fonts>
  <fills count="17">
    <fill>
      <patternFill patternType="none"/>
    </fill>
    <fill>
      <patternFill patternType="gray125"/>
    </fill>
    <fill>
      <patternFill patternType="solid">
        <fgColor theme="0"/>
        <bgColor indexed="64"/>
      </patternFill>
    </fill>
    <fill>
      <patternFill patternType="solid">
        <fgColor theme="4"/>
        <bgColor auto="1"/>
      </patternFill>
    </fill>
    <fill>
      <patternFill patternType="solid">
        <fgColor theme="6"/>
        <bgColor auto="1"/>
      </patternFill>
    </fill>
    <fill>
      <patternFill patternType="solid">
        <fgColor theme="6"/>
        <bgColor indexed="64"/>
      </patternFill>
    </fill>
    <fill>
      <patternFill patternType="solid">
        <fgColor theme="7"/>
        <bgColor auto="1"/>
      </patternFill>
    </fill>
    <fill>
      <patternFill patternType="solid">
        <fgColor theme="5"/>
        <bgColor auto="1"/>
      </patternFill>
    </fill>
    <fill>
      <patternFill patternType="solid">
        <fgColor theme="4"/>
        <bgColor indexed="64"/>
      </patternFill>
    </fill>
    <fill>
      <patternFill patternType="solid">
        <fgColor theme="5"/>
        <bgColor indexed="64"/>
      </patternFill>
    </fill>
    <fill>
      <patternFill patternType="solid">
        <fgColor theme="5" tint="9.9978637043366805E-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rgb="FF7030A0"/>
        <bgColor indexed="64"/>
      </patternFill>
    </fill>
    <fill>
      <patternFill patternType="solid">
        <fgColor rgb="FF00B050"/>
        <bgColor indexed="64"/>
      </patternFill>
    </fill>
    <fill>
      <patternFill patternType="solid">
        <fgColor theme="9" tint="-0.249977111117893"/>
        <bgColor indexed="64"/>
      </patternFill>
    </fill>
    <fill>
      <patternFill patternType="solid">
        <fgColor rgb="FFD565CA"/>
        <bgColor indexed="64"/>
      </patternFill>
    </fill>
  </fills>
  <borders count="34">
    <border>
      <left/>
      <right/>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style="thin">
        <color theme="4"/>
      </right>
      <top/>
      <bottom/>
      <diagonal/>
    </border>
    <border>
      <left style="thin">
        <color theme="4"/>
      </left>
      <right/>
      <top/>
      <bottom style="thin">
        <color theme="4"/>
      </bottom>
      <diagonal/>
    </border>
    <border>
      <left/>
      <right/>
      <top style="thin">
        <color theme="0"/>
      </top>
      <bottom/>
      <diagonal/>
    </border>
    <border>
      <left/>
      <right/>
      <top style="thin">
        <color theme="4"/>
      </top>
      <bottom style="thin">
        <color theme="4"/>
      </bottom>
      <diagonal/>
    </border>
    <border>
      <left style="thin">
        <color theme="4"/>
      </left>
      <right/>
      <top/>
      <bottom/>
      <diagonal/>
    </border>
    <border>
      <left/>
      <right/>
      <top style="thin">
        <color theme="4"/>
      </top>
      <bottom/>
      <diagonal/>
    </border>
    <border>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0"/>
      </right>
      <top style="thin">
        <color theme="4"/>
      </top>
      <bottom style="thin">
        <color theme="4"/>
      </bottom>
      <diagonal/>
    </border>
    <border>
      <left style="thin">
        <color theme="0"/>
      </left>
      <right style="thin">
        <color theme="0"/>
      </right>
      <top style="thin">
        <color theme="4"/>
      </top>
      <bottom style="thin">
        <color theme="4"/>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ck">
        <color rgb="FF002060"/>
      </left>
      <right style="thick">
        <color rgb="FF002060"/>
      </right>
      <top style="thick">
        <color rgb="FF002060"/>
      </top>
      <bottom style="thick">
        <color rgb="FF002060"/>
      </bottom>
      <diagonal/>
    </border>
  </borders>
  <cellStyleXfs count="2">
    <xf numFmtId="0" fontId="0" fillId="0" borderId="0"/>
    <xf numFmtId="0" fontId="3" fillId="0" borderId="0" applyNumberFormat="0" applyFill="0" applyBorder="0" applyAlignment="0" applyProtection="0"/>
  </cellStyleXfs>
  <cellXfs count="147">
    <xf numFmtId="0" fontId="0" fillId="0" borderId="0" xfId="0"/>
    <xf numFmtId="0" fontId="5" fillId="0" borderId="0" xfId="0" applyFont="1"/>
    <xf numFmtId="0" fontId="10" fillId="0" borderId="0" xfId="0" applyFont="1"/>
    <xf numFmtId="0" fontId="5" fillId="2" borderId="0" xfId="0" applyFont="1" applyFill="1"/>
    <xf numFmtId="0" fontId="0" fillId="2" borderId="0" xfId="0" applyFill="1"/>
    <xf numFmtId="0" fontId="0" fillId="2" borderId="6" xfId="0" applyFill="1" applyBorder="1"/>
    <xf numFmtId="0" fontId="2" fillId="2" borderId="0" xfId="0" applyFont="1" applyFill="1"/>
    <xf numFmtId="0" fontId="2" fillId="2" borderId="0" xfId="0" applyFont="1" applyFill="1" applyAlignment="1">
      <alignment horizontal="center" vertical="center" wrapText="1"/>
    </xf>
    <xf numFmtId="0" fontId="0" fillId="2" borderId="10" xfId="0" applyFill="1" applyBorder="1"/>
    <xf numFmtId="0" fontId="0" fillId="2" borderId="11" xfId="0" applyFill="1" applyBorder="1"/>
    <xf numFmtId="0" fontId="20" fillId="0" borderId="0" xfId="1" applyFont="1" applyAlignment="1">
      <alignment horizontal="center" vertical="center"/>
    </xf>
    <xf numFmtId="0" fontId="20" fillId="0" borderId="0" xfId="0" applyFont="1"/>
    <xf numFmtId="0" fontId="5" fillId="9" borderId="0" xfId="0" applyFont="1" applyFill="1"/>
    <xf numFmtId="0" fontId="6" fillId="9" borderId="0" xfId="0" applyFont="1" applyFill="1"/>
    <xf numFmtId="0" fontId="21" fillId="9" borderId="0" xfId="1" applyFont="1" applyFill="1" applyAlignment="1">
      <alignment horizontal="center" vertical="center"/>
    </xf>
    <xf numFmtId="0" fontId="6" fillId="10" borderId="0" xfId="0" applyFont="1" applyFill="1"/>
    <xf numFmtId="0" fontId="21" fillId="10" borderId="0" xfId="0" applyFont="1" applyFill="1"/>
    <xf numFmtId="0" fontId="20" fillId="2" borderId="0" xfId="0" applyFont="1" applyFill="1"/>
    <xf numFmtId="0" fontId="13" fillId="2" borderId="6" xfId="0" applyFont="1" applyFill="1" applyBorder="1" applyAlignment="1">
      <alignment horizontal="center"/>
    </xf>
    <xf numFmtId="0" fontId="13" fillId="2" borderId="0" xfId="0" applyFont="1" applyFill="1" applyAlignment="1">
      <alignment horizontal="center"/>
    </xf>
    <xf numFmtId="0" fontId="20" fillId="2" borderId="6" xfId="0" applyFont="1" applyFill="1" applyBorder="1" applyAlignment="1">
      <alignment horizontal="left"/>
    </xf>
    <xf numFmtId="0" fontId="20" fillId="2" borderId="0" xfId="0" applyFont="1" applyFill="1" applyAlignment="1">
      <alignment horizontal="left"/>
    </xf>
    <xf numFmtId="14" fontId="20" fillId="2" borderId="0" xfId="0" applyNumberFormat="1" applyFont="1" applyFill="1" applyAlignment="1">
      <alignment horizontal="left"/>
    </xf>
    <xf numFmtId="0" fontId="20" fillId="2" borderId="6" xfId="0" applyFont="1" applyFill="1" applyBorder="1" applyAlignment="1">
      <alignment horizontal="left" vertical="top" wrapText="1"/>
    </xf>
    <xf numFmtId="0" fontId="20" fillId="2" borderId="0" xfId="0" applyFont="1" applyFill="1" applyAlignment="1">
      <alignment horizontal="left" vertical="top" wrapText="1"/>
    </xf>
    <xf numFmtId="0" fontId="13" fillId="2" borderId="0" xfId="0" applyFont="1" applyFill="1" applyAlignment="1">
      <alignment horizontal="left" vertical="top" wrapText="1"/>
    </xf>
    <xf numFmtId="0" fontId="11" fillId="2" borderId="0" xfId="0" applyFont="1" applyFill="1"/>
    <xf numFmtId="0" fontId="10" fillId="2" borderId="0" xfId="0" applyFont="1" applyFill="1"/>
    <xf numFmtId="0" fontId="10" fillId="2" borderId="0" xfId="0" applyFont="1" applyFill="1" applyAlignment="1">
      <alignment vertical="center" wrapText="1"/>
    </xf>
    <xf numFmtId="0" fontId="19" fillId="9" borderId="0" xfId="0" applyFont="1" applyFill="1" applyAlignment="1">
      <alignment horizontal="center" vertical="center" wrapText="1"/>
    </xf>
    <xf numFmtId="0" fontId="11" fillId="2" borderId="6" xfId="0" applyFont="1" applyFill="1" applyBorder="1"/>
    <xf numFmtId="0" fontId="9" fillId="0" borderId="0" xfId="0" applyFont="1" applyAlignment="1">
      <alignment horizontal="center" vertical="center"/>
    </xf>
    <xf numFmtId="0" fontId="4" fillId="2" borderId="0" xfId="0" applyFont="1" applyFill="1"/>
    <xf numFmtId="0" fontId="10" fillId="0" borderId="0" xfId="0" applyFont="1" applyAlignment="1">
      <alignment horizontal="center" vertical="center" wrapText="1"/>
    </xf>
    <xf numFmtId="0" fontId="5" fillId="2" borderId="0" xfId="0" applyFont="1" applyFill="1" applyAlignment="1">
      <alignment horizontal="center" vertical="center" textRotation="90"/>
    </xf>
    <xf numFmtId="0" fontId="4" fillId="9" borderId="0" xfId="0" applyFont="1" applyFill="1" applyAlignment="1">
      <alignment wrapText="1"/>
    </xf>
    <xf numFmtId="0" fontId="3" fillId="9" borderId="0" xfId="1" applyFill="1" applyBorder="1"/>
    <xf numFmtId="0" fontId="25" fillId="0" borderId="0" xfId="0" applyFont="1"/>
    <xf numFmtId="14" fontId="9" fillId="2" borderId="0" xfId="0" applyNumberFormat="1" applyFont="1" applyFill="1" applyAlignment="1">
      <alignment horizontal="center" vertical="center"/>
    </xf>
    <xf numFmtId="0" fontId="9" fillId="2" borderId="0" xfId="0" applyFont="1" applyFill="1" applyAlignment="1">
      <alignment wrapText="1"/>
    </xf>
    <xf numFmtId="0" fontId="2" fillId="2" borderId="0" xfId="0" applyFont="1" applyFill="1" applyAlignment="1" applyProtection="1">
      <alignment vertical="center"/>
      <protection hidden="1"/>
    </xf>
    <xf numFmtId="0" fontId="13" fillId="8" borderId="14" xfId="0" applyFont="1" applyFill="1" applyBorder="1" applyAlignment="1" applyProtection="1">
      <alignment horizontal="center" vertical="center"/>
      <protection hidden="1"/>
    </xf>
    <xf numFmtId="0" fontId="13" fillId="8" borderId="15" xfId="0" applyFont="1" applyFill="1" applyBorder="1" applyAlignment="1" applyProtection="1">
      <alignment horizontal="center" vertical="center"/>
      <protection hidden="1"/>
    </xf>
    <xf numFmtId="0" fontId="13" fillId="8" borderId="12"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14" fontId="23" fillId="2" borderId="13" xfId="0" applyNumberFormat="1"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0" fillId="2" borderId="2" xfId="0" applyFont="1" applyFill="1" applyBorder="1" applyAlignment="1" applyProtection="1">
      <alignment horizontal="center" vertical="center"/>
      <protection hidden="1"/>
    </xf>
    <xf numFmtId="0" fontId="12" fillId="2" borderId="4" xfId="0" applyFont="1" applyFill="1" applyBorder="1" applyAlignment="1" applyProtection="1">
      <alignment horizontal="center" vertical="center"/>
      <protection hidden="1"/>
    </xf>
    <xf numFmtId="0" fontId="12" fillId="2" borderId="5" xfId="0" applyFont="1" applyFill="1" applyBorder="1" applyAlignment="1" applyProtection="1">
      <alignment horizontal="center" vertical="center"/>
      <protection hidden="1"/>
    </xf>
    <xf numFmtId="14" fontId="23" fillId="2" borderId="6" xfId="0" applyNumberFormat="1"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14" fontId="23" fillId="2" borderId="2" xfId="0" applyNumberFormat="1"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14" fontId="13" fillId="2" borderId="0" xfId="0" applyNumberFormat="1" applyFont="1" applyFill="1" applyAlignment="1">
      <alignment vertical="center" wrapText="1"/>
    </xf>
    <xf numFmtId="0" fontId="2" fillId="2" borderId="0" xfId="0" applyFont="1" applyFill="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0" xfId="0" applyFont="1" applyFill="1" applyProtection="1">
      <protection hidden="1"/>
    </xf>
    <xf numFmtId="0" fontId="2" fillId="8" borderId="0" xfId="0" applyFont="1" applyFill="1" applyProtection="1">
      <protection hidden="1"/>
    </xf>
    <xf numFmtId="0" fontId="13" fillId="3" borderId="0" xfId="0" applyFont="1" applyFill="1" applyAlignment="1" applyProtection="1">
      <alignment horizontal="center" vertical="center" wrapText="1"/>
      <protection hidden="1"/>
    </xf>
    <xf numFmtId="0" fontId="12" fillId="2" borderId="0" xfId="0" applyFont="1" applyFill="1" applyProtection="1">
      <protection hidden="1"/>
    </xf>
    <xf numFmtId="0" fontId="13" fillId="8" borderId="0" xfId="0" applyFont="1" applyFill="1" applyAlignment="1" applyProtection="1">
      <alignment horizontal="center" vertical="center" wrapText="1"/>
      <protection hidden="1"/>
    </xf>
    <xf numFmtId="0" fontId="7" fillId="4" borderId="0" xfId="0" applyFont="1" applyFill="1" applyAlignment="1" applyProtection="1">
      <alignment horizontal="center" vertical="center" wrapText="1"/>
      <protection hidden="1"/>
    </xf>
    <xf numFmtId="0" fontId="7" fillId="6"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7" fillId="16" borderId="0" xfId="0" applyFont="1" applyFill="1" applyAlignment="1" applyProtection="1">
      <alignment horizontal="center" vertical="center" wrapText="1"/>
      <protection hidden="1"/>
    </xf>
    <xf numFmtId="0" fontId="7" fillId="14" borderId="0" xfId="0" applyFont="1" applyFill="1" applyAlignment="1" applyProtection="1">
      <alignment horizontal="center" vertical="center" wrapText="1"/>
      <protection hidden="1"/>
    </xf>
    <xf numFmtId="0" fontId="14" fillId="2" borderId="0" xfId="0" applyFont="1" applyFill="1" applyAlignment="1" applyProtection="1">
      <alignment horizontal="center" vertical="center"/>
      <protection hidden="1"/>
    </xf>
    <xf numFmtId="0" fontId="7" fillId="7" borderId="0" xfId="0" applyFont="1" applyFill="1" applyAlignment="1" applyProtection="1">
      <alignment horizontal="center" vertical="center" wrapText="1"/>
      <protection hidden="1"/>
    </xf>
    <xf numFmtId="0" fontId="7" fillId="9" borderId="0" xfId="0" applyFont="1" applyFill="1" applyAlignment="1" applyProtection="1">
      <alignment horizontal="center" vertical="center" wrapText="1"/>
      <protection hidden="1"/>
    </xf>
    <xf numFmtId="0" fontId="7" fillId="15" borderId="0" xfId="0" applyFont="1" applyFill="1" applyAlignment="1" applyProtection="1">
      <alignment horizontal="center" vertical="center" wrapText="1"/>
      <protection hidden="1"/>
    </xf>
    <xf numFmtId="0" fontId="0" fillId="2" borderId="0" xfId="0" applyFill="1" applyProtection="1">
      <protection hidden="1"/>
    </xf>
    <xf numFmtId="0" fontId="9" fillId="13" borderId="0" xfId="0" applyFont="1" applyFill="1" applyAlignment="1" applyProtection="1">
      <alignment horizontal="center" vertical="center" wrapText="1"/>
      <protection hidden="1"/>
    </xf>
    <xf numFmtId="14" fontId="2" fillId="2" borderId="0" xfId="0" applyNumberFormat="1" applyFont="1" applyFill="1" applyProtection="1">
      <protection hidden="1"/>
    </xf>
    <xf numFmtId="0" fontId="2" fillId="2" borderId="1" xfId="0" applyFont="1" applyFill="1" applyBorder="1" applyProtection="1">
      <protection hidden="1"/>
    </xf>
    <xf numFmtId="0" fontId="7" fillId="8" borderId="3" xfId="0" applyFont="1" applyFill="1" applyBorder="1" applyAlignment="1" applyProtection="1">
      <alignment horizontal="center" vertical="center"/>
      <protection hidden="1"/>
    </xf>
    <xf numFmtId="0" fontId="2" fillId="2" borderId="5" xfId="0" applyFont="1" applyFill="1" applyBorder="1" applyProtection="1">
      <protection hidden="1"/>
    </xf>
    <xf numFmtId="0" fontId="7" fillId="8" borderId="3" xfId="0" applyFont="1" applyFill="1" applyBorder="1" applyAlignment="1" applyProtection="1">
      <alignment horizontal="center" vertical="center" shrinkToFit="1"/>
      <protection hidden="1"/>
    </xf>
    <xf numFmtId="14" fontId="12" fillId="2" borderId="4" xfId="0" applyNumberFormat="1" applyFont="1" applyFill="1" applyBorder="1" applyAlignment="1" applyProtection="1">
      <alignment horizontal="center" vertical="center"/>
      <protection hidden="1"/>
    </xf>
    <xf numFmtId="0" fontId="12" fillId="2" borderId="5" xfId="0" applyFont="1" applyFill="1" applyBorder="1" applyAlignment="1" applyProtection="1">
      <alignment vertical="center"/>
      <protection hidden="1"/>
    </xf>
    <xf numFmtId="14" fontId="12" fillId="2" borderId="7" xfId="0" applyNumberFormat="1" applyFont="1" applyFill="1" applyBorder="1" applyAlignment="1" applyProtection="1">
      <alignment horizontal="center" vertical="center"/>
      <protection hidden="1"/>
    </xf>
    <xf numFmtId="14" fontId="0" fillId="2" borderId="0" xfId="0" applyNumberFormat="1" applyFill="1" applyProtection="1">
      <protection hidden="1"/>
    </xf>
    <xf numFmtId="0" fontId="0" fillId="2" borderId="11" xfId="0" applyFill="1" applyBorder="1" applyProtection="1">
      <protection hidden="1"/>
    </xf>
    <xf numFmtId="0" fontId="3" fillId="2" borderId="0" xfId="1" applyFill="1" applyProtection="1">
      <protection hidden="1"/>
    </xf>
    <xf numFmtId="0" fontId="0" fillId="0" borderId="0" xfId="0" applyProtection="1">
      <protection hidden="1"/>
    </xf>
    <xf numFmtId="164" fontId="0" fillId="0" borderId="0" xfId="0" applyNumberFormat="1" applyProtection="1">
      <protection hidden="1"/>
    </xf>
    <xf numFmtId="14" fontId="0" fillId="0" borderId="0" xfId="0" applyNumberFormat="1" applyProtection="1">
      <protection hidden="1"/>
    </xf>
    <xf numFmtId="0" fontId="9" fillId="0" borderId="0" xfId="0" applyFont="1" applyProtection="1">
      <protection hidden="1"/>
    </xf>
    <xf numFmtId="164" fontId="26" fillId="0" borderId="0" xfId="0" applyNumberFormat="1" applyFont="1" applyProtection="1">
      <protection hidden="1"/>
    </xf>
    <xf numFmtId="0" fontId="16" fillId="0" borderId="0" xfId="0" applyFont="1" applyAlignment="1" applyProtection="1">
      <alignment vertical="center" wrapText="1"/>
      <protection hidden="1"/>
    </xf>
    <xf numFmtId="14" fontId="9" fillId="0" borderId="0" xfId="0" applyNumberFormat="1" applyFont="1" applyProtection="1">
      <protection hidden="1"/>
    </xf>
    <xf numFmtId="14" fontId="16" fillId="0" borderId="0" xfId="0" applyNumberFormat="1" applyFont="1" applyAlignment="1" applyProtection="1">
      <alignment vertical="center" wrapText="1"/>
      <protection hidden="1"/>
    </xf>
    <xf numFmtId="164" fontId="16" fillId="0" borderId="0" xfId="0" applyNumberFormat="1" applyFont="1" applyProtection="1">
      <protection hidden="1"/>
    </xf>
    <xf numFmtId="0" fontId="7" fillId="10" borderId="0" xfId="0" applyFont="1" applyFill="1"/>
    <xf numFmtId="14" fontId="19" fillId="11" borderId="33" xfId="0" applyNumberFormat="1" applyFont="1" applyFill="1" applyBorder="1" applyAlignment="1" applyProtection="1">
      <alignment horizontal="center" vertical="center"/>
      <protection locked="0"/>
    </xf>
    <xf numFmtId="0" fontId="29" fillId="2" borderId="0" xfId="0" applyFont="1" applyFill="1" applyAlignment="1">
      <alignment horizontal="center" vertical="top" wrapText="1"/>
    </xf>
    <xf numFmtId="0" fontId="5" fillId="0" borderId="0" xfId="0" applyFont="1" applyAlignment="1">
      <alignment horizontal="center"/>
    </xf>
    <xf numFmtId="0" fontId="13" fillId="8" borderId="0" xfId="0" applyFont="1" applyFill="1" applyAlignment="1">
      <alignment horizontal="center" vertical="center" wrapText="1"/>
    </xf>
    <xf numFmtId="0" fontId="5" fillId="12" borderId="0" xfId="0" applyFont="1" applyFill="1" applyAlignment="1">
      <alignment horizontal="center"/>
    </xf>
    <xf numFmtId="0" fontId="22" fillId="10" borderId="0" xfId="1" applyFont="1" applyFill="1" applyAlignment="1">
      <alignment horizontal="center" vertical="top"/>
    </xf>
    <xf numFmtId="0" fontId="31" fillId="9" borderId="0" xfId="1" applyFont="1" applyFill="1" applyAlignment="1">
      <alignment horizontal="center" vertical="center" wrapText="1"/>
    </xf>
    <xf numFmtId="0" fontId="3" fillId="2" borderId="0" xfId="1" applyFill="1" applyAlignment="1">
      <alignment horizontal="center"/>
    </xf>
    <xf numFmtId="0" fontId="12" fillId="2" borderId="19" xfId="0" applyFont="1" applyFill="1" applyBorder="1" applyAlignment="1">
      <alignment horizontal="center" wrapText="1"/>
    </xf>
    <xf numFmtId="0" fontId="12" fillId="2" borderId="20" xfId="0" applyFont="1" applyFill="1" applyBorder="1" applyAlignment="1">
      <alignment horizontal="center" wrapText="1"/>
    </xf>
    <xf numFmtId="0" fontId="12" fillId="2" borderId="21" xfId="0" applyFont="1" applyFill="1" applyBorder="1" applyAlignment="1">
      <alignment horizontal="center" wrapText="1"/>
    </xf>
    <xf numFmtId="0" fontId="12" fillId="2" borderId="22" xfId="0" applyFont="1" applyFill="1" applyBorder="1" applyAlignment="1">
      <alignment horizontal="center" wrapText="1"/>
    </xf>
    <xf numFmtId="0" fontId="12" fillId="2" borderId="0" xfId="0" applyFont="1" applyFill="1" applyAlignment="1">
      <alignment horizontal="center" wrapText="1"/>
    </xf>
    <xf numFmtId="0" fontId="12" fillId="2" borderId="23" xfId="0" applyFont="1" applyFill="1" applyBorder="1" applyAlignment="1">
      <alignment horizontal="center" wrapText="1"/>
    </xf>
    <xf numFmtId="0" fontId="15" fillId="10" borderId="0" xfId="0" applyFont="1" applyFill="1" applyAlignment="1">
      <alignment horizontal="center"/>
    </xf>
    <xf numFmtId="0" fontId="30" fillId="2" borderId="24" xfId="1" applyFont="1" applyFill="1" applyBorder="1" applyAlignment="1">
      <alignment horizontal="center" vertical="top" wrapText="1"/>
    </xf>
    <xf numFmtId="0" fontId="30" fillId="2" borderId="25" xfId="1" applyFont="1" applyFill="1" applyBorder="1" applyAlignment="1">
      <alignment horizontal="center" vertical="top" wrapText="1"/>
    </xf>
    <xf numFmtId="0" fontId="30" fillId="2" borderId="26" xfId="1" applyFont="1" applyFill="1" applyBorder="1" applyAlignment="1">
      <alignment horizontal="center" vertical="top" wrapText="1"/>
    </xf>
    <xf numFmtId="0" fontId="15" fillId="10" borderId="0" xfId="0" applyFont="1" applyFill="1" applyAlignment="1">
      <alignment horizontal="center" wrapText="1"/>
    </xf>
    <xf numFmtId="0" fontId="32" fillId="2" borderId="27"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2" borderId="32" xfId="0" applyFont="1" applyFill="1" applyBorder="1" applyAlignment="1">
      <alignment horizontal="center" vertical="center" wrapText="1"/>
    </xf>
    <xf numFmtId="0" fontId="0" fillId="0" borderId="0" xfId="0" applyAlignment="1" applyProtection="1">
      <alignment horizontal="center"/>
      <protection hidden="1"/>
    </xf>
    <xf numFmtId="0" fontId="13" fillId="8" borderId="8" xfId="0" applyFont="1" applyFill="1" applyBorder="1" applyAlignment="1">
      <alignment horizontal="left" vertical="center" wrapText="1"/>
    </xf>
    <xf numFmtId="0" fontId="13" fillId="8" borderId="8" xfId="0" applyFont="1" applyFill="1" applyBorder="1" applyAlignment="1">
      <alignment horizontal="left" vertical="center"/>
    </xf>
    <xf numFmtId="0" fontId="13" fillId="8" borderId="0" xfId="0" applyFont="1" applyFill="1" applyAlignment="1">
      <alignment horizontal="left" vertical="center"/>
    </xf>
    <xf numFmtId="0" fontId="16" fillId="0" borderId="0" xfId="0" applyFont="1" applyAlignment="1" applyProtection="1">
      <alignment horizontal="center"/>
      <protection hidden="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3" fillId="8" borderId="0" xfId="0" applyFont="1" applyFill="1" applyAlignment="1">
      <alignment horizontal="left" vertical="center" wrapText="1"/>
    </xf>
    <xf numFmtId="0" fontId="18" fillId="9" borderId="0" xfId="0" applyFont="1" applyFill="1" applyAlignment="1" applyProtection="1">
      <alignment horizontal="center" vertical="center" wrapText="1"/>
      <protection hidden="1"/>
    </xf>
    <xf numFmtId="0" fontId="0" fillId="12" borderId="0" xfId="0" applyFill="1"/>
    <xf numFmtId="0" fontId="1" fillId="2"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7" fillId="9" borderId="0" xfId="0" applyFont="1" applyFill="1" applyAlignment="1">
      <alignment horizontal="center" wrapText="1"/>
    </xf>
    <xf numFmtId="0" fontId="13" fillId="9" borderId="0" xfId="0" applyFont="1" applyFill="1" applyAlignment="1">
      <alignment horizontal="center" wrapText="1"/>
    </xf>
    <xf numFmtId="0" fontId="17" fillId="9" borderId="0" xfId="1" applyFont="1" applyFill="1" applyBorder="1" applyAlignment="1" applyProtection="1">
      <alignment horizontal="center" vertical="top"/>
      <protection hidden="1"/>
    </xf>
    <xf numFmtId="0" fontId="16" fillId="0" borderId="0" xfId="0" quotePrefix="1" applyFont="1" applyAlignment="1" applyProtection="1">
      <alignment horizontal="left" vertical="center" wrapText="1"/>
      <protection hidden="1"/>
    </xf>
    <xf numFmtId="0" fontId="0" fillId="2" borderId="0" xfId="0" applyFill="1" applyAlignment="1" applyProtection="1">
      <alignment horizontal="center" vertical="center" wrapText="1"/>
      <protection hidden="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8" fillId="0" borderId="0" xfId="0" applyFont="1" applyAlignment="1" applyProtection="1">
      <alignment horizontal="center" wrapText="1"/>
      <protection hidden="1"/>
    </xf>
    <xf numFmtId="0" fontId="2" fillId="2" borderId="0" xfId="0" applyFont="1" applyFill="1" applyAlignment="1" applyProtection="1">
      <alignment horizontal="center" vertical="center"/>
      <protection hidden="1"/>
    </xf>
    <xf numFmtId="0" fontId="1" fillId="2" borderId="0" xfId="0" applyFont="1" applyFill="1" applyAlignment="1" applyProtection="1">
      <alignment horizontal="center" vertical="center" wrapText="1"/>
      <protection hidden="1"/>
    </xf>
    <xf numFmtId="0" fontId="24" fillId="2" borderId="0" xfId="1" applyFont="1" applyFill="1" applyAlignment="1" applyProtection="1">
      <alignment horizontal="center"/>
      <protection locked="0" hidden="1"/>
    </xf>
    <xf numFmtId="0" fontId="0" fillId="8" borderId="0" xfId="0" applyFill="1" applyAlignment="1">
      <alignment horizontal="center"/>
    </xf>
    <xf numFmtId="14" fontId="19" fillId="11" borderId="0" xfId="0" applyNumberFormat="1" applyFont="1" applyFill="1" applyAlignment="1" applyProtection="1">
      <alignment horizontal="center" vertical="center"/>
      <protection locked="0"/>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cellXfs>
  <cellStyles count="2">
    <cellStyle name="Hyperlink" xfId="1" builtinId="8"/>
    <cellStyle name="Normal" xfId="0" builtinId="0"/>
  </cellStyles>
  <dxfs count="16">
    <dxf>
      <border>
        <left style="thin">
          <color theme="0"/>
        </left>
        <right style="thin">
          <color theme="0"/>
        </right>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1"/>
      </font>
      <fill>
        <gradientFill degree="90">
          <stop position="0">
            <color theme="5" tint="0.40000610370189521"/>
          </stop>
          <stop position="1">
            <color theme="5" tint="0.80001220740379042"/>
          </stop>
        </gradientFill>
      </fill>
      <border>
        <left style="thin">
          <color theme="5" tint="-0.24994659260841701"/>
        </left>
        <right style="thin">
          <color theme="5" tint="-0.24994659260841701"/>
        </right>
        <top style="thin">
          <color theme="5" tint="-0.24994659260841701"/>
        </top>
        <bottom style="thin">
          <color theme="5" tint="-0.24994659260841701"/>
        </bottom>
      </border>
    </dxf>
    <dxf>
      <font>
        <color theme="0"/>
      </font>
      <fill>
        <patternFill>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patternFill>
      </fill>
    </dxf>
    <dxf>
      <font>
        <color theme="0"/>
      </font>
      <fill>
        <patternFill patternType="solid">
          <fgColor auto="1"/>
          <bgColor theme="7"/>
        </patternFill>
      </fill>
    </dxf>
    <dxf>
      <font>
        <b/>
        <i val="0"/>
        <color theme="1"/>
      </font>
    </dxf>
    <dxf>
      <font>
        <color theme="0"/>
      </font>
      <fill>
        <patternFill patternType="solid">
          <fgColor auto="1"/>
          <bgColor rgb="FF00B050"/>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1C4F82"/>
      <color rgb="FFD565CA"/>
      <color rgb="FFC5C5FF"/>
      <color rgb="FFFF7F32"/>
      <color rgb="FFD9117E"/>
      <color rgb="FF2C7DCE"/>
      <color rgb="FFFF5050"/>
      <color rgb="FF8B78A8"/>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1</xdr:col>
      <xdr:colOff>317500</xdr:colOff>
      <xdr:row>1</xdr:row>
      <xdr:rowOff>994832</xdr:rowOff>
    </xdr:from>
    <xdr:to>
      <xdr:col>6</xdr:col>
      <xdr:colOff>371475</xdr:colOff>
      <xdr:row>1</xdr:row>
      <xdr:rowOff>1752599</xdr:rowOff>
    </xdr:to>
    <xdr:sp macro="" textlink="">
      <xdr:nvSpPr>
        <xdr:cNvPr id="2" name="Rectangle 1">
          <a:extLst>
            <a:ext uri="{FF2B5EF4-FFF2-40B4-BE49-F238E27FC236}">
              <a16:creationId xmlns:a16="http://schemas.microsoft.com/office/drawing/2014/main" id="{2332E9E5-C4DA-48C6-9072-D4D669170B0C}"/>
            </a:ext>
          </a:extLst>
        </xdr:cNvPr>
        <xdr:cNvSpPr/>
      </xdr:nvSpPr>
      <xdr:spPr>
        <a:xfrm>
          <a:off x="757767" y="1248832"/>
          <a:ext cx="5726641" cy="757767"/>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2000" b="1"/>
            <a:t>Childhood Immunisation Eligibility Calculator</a:t>
          </a:r>
        </a:p>
      </xdr:txBody>
    </xdr: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UKHSA 2025_Excel">
  <a:themeElements>
    <a:clrScheme name="UKHSA 2">
      <a:dk1>
        <a:srgbClr val="000000"/>
      </a:dk1>
      <a:lt1>
        <a:srgbClr val="FFFFFF"/>
      </a:lt1>
      <a:dk2>
        <a:srgbClr val="000000"/>
      </a:dk2>
      <a:lt2>
        <a:srgbClr val="E8E8E8"/>
      </a:lt2>
      <a:accent1>
        <a:srgbClr val="467886"/>
      </a:accent1>
      <a:accent2>
        <a:srgbClr val="003B5C"/>
      </a:accent2>
      <a:accent3>
        <a:srgbClr val="E30046"/>
      </a:accent3>
      <a:accent4>
        <a:srgbClr val="0F9ED5"/>
      </a:accent4>
      <a:accent5>
        <a:srgbClr val="83BD00"/>
      </a:accent5>
      <a:accent6>
        <a:srgbClr val="FFB81C"/>
      </a:accent6>
      <a:hlink>
        <a:srgbClr val="467886"/>
      </a:hlink>
      <a:folHlink>
        <a:srgbClr val="1D57A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UKHSA 2025_Excel" id="{AD4EA845-C618-BE4A-A0FD-7973B9065A9D}" vid="{84048450-34C9-6242-B304-E58A5CDE399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vaccination-of-individuals-with-uncertain-or-incomplete-immunisation-status" TargetMode="External"/><Relationship Id="rId2" Type="http://schemas.openxmlformats.org/officeDocument/2006/relationships/hyperlink" Target="https://www.gov.uk/government/publications/vaccination-of-individuals-with-uncertain-or-incomplete-immunisation-status" TargetMode="External"/><Relationship Id="rId1" Type="http://schemas.openxmlformats.org/officeDocument/2006/relationships/hyperlink" Target="https://www.gov.uk/government/publications/changes-to-the-childhood-immunisation-schedule-jcvi-statement/joint-committee-on-vaccination-and-immunisation-jcvi-statement-on-changes-to-the-childhood-immunisation-schedule" TargetMode="External"/><Relationship Id="rId5" Type="http://schemas.openxmlformats.org/officeDocument/2006/relationships/image" Target="../media/image4.png"/><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printerSettings" Target="../printerSettings/printerSettings1.bin"/><Relationship Id="rId1" Type="http://schemas.openxmlformats.org/officeDocument/2006/relationships/hyperlink" Target="https://www.gov.uk/government/publications/vaccination-of-individuals-with-uncertain-or-incomplete-immunisation-status" TargetMode="External"/></Relationships>
</file>

<file path=xl/worksheets/_rels/sheet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printerSettings" Target="../printerSettings/printerSettings2.bin"/><Relationship Id="rId1" Type="http://schemas.openxmlformats.org/officeDocument/2006/relationships/hyperlink" Target="https://www.gov.uk/guidance/hepatitis-b-dried-blood-spot-dbs-testing-for-inf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D94E-2390-4B4E-A301-AF1B87675580}">
  <dimension ref="B1:S32"/>
  <sheetViews>
    <sheetView showGridLines="0" tabSelected="1" zoomScale="80" zoomScaleNormal="80" workbookViewId="0">
      <selection activeCell="R9" sqref="R9"/>
    </sheetView>
  </sheetViews>
  <sheetFormatPr defaultColWidth="9" defaultRowHeight="18"/>
  <cols>
    <col min="1" max="2" width="5.875" style="1" customWidth="1"/>
    <col min="3" max="5" width="16.625" style="1" customWidth="1"/>
    <col min="6" max="6" width="19.75" style="1" customWidth="1"/>
    <col min="7" max="8" width="8.5" style="1" customWidth="1"/>
    <col min="9" max="11" width="15.875" style="1" customWidth="1"/>
    <col min="12" max="12" width="11.125" style="1" customWidth="1"/>
    <col min="13" max="16384" width="9" style="1"/>
  </cols>
  <sheetData>
    <row r="1" spans="2:19" ht="20.100000000000001" customHeight="1">
      <c r="C1" s="96"/>
      <c r="D1" s="96"/>
      <c r="E1" s="96"/>
      <c r="F1" s="96"/>
      <c r="G1" s="96"/>
      <c r="H1" s="96"/>
      <c r="I1" s="96"/>
      <c r="J1" s="96"/>
      <c r="K1" s="96"/>
      <c r="L1" s="96"/>
    </row>
    <row r="2" spans="2:19" ht="159" customHeight="1">
      <c r="B2" s="98" t="e" vm="1">
        <v>#VALUE!</v>
      </c>
      <c r="C2" s="98"/>
      <c r="D2" s="98"/>
      <c r="E2" s="98"/>
      <c r="F2" s="98"/>
      <c r="G2" s="98"/>
      <c r="H2" s="98"/>
      <c r="I2" s="98"/>
      <c r="J2" s="98"/>
      <c r="K2" s="98"/>
      <c r="L2" s="98"/>
      <c r="M2" s="98"/>
    </row>
    <row r="3" spans="2:19" ht="47.25" customHeight="1">
      <c r="B3" s="13"/>
      <c r="C3" s="100" t="s">
        <v>49</v>
      </c>
      <c r="D3" s="100"/>
      <c r="E3" s="100"/>
      <c r="F3" s="100"/>
      <c r="G3" s="100"/>
      <c r="H3" s="100"/>
      <c r="I3" s="100"/>
      <c r="J3" s="100"/>
      <c r="K3" s="100"/>
      <c r="L3" s="100"/>
      <c r="M3" s="14"/>
      <c r="N3" s="10"/>
      <c r="O3" s="10"/>
      <c r="P3" s="10"/>
      <c r="Q3" s="11"/>
      <c r="R3" s="11"/>
      <c r="S3" s="11"/>
    </row>
    <row r="4" spans="2:19" s="96" customFormat="1" ht="20.100000000000001" customHeight="1"/>
    <row r="5" spans="2:19" ht="24.95" customHeight="1">
      <c r="B5" s="108" t="s">
        <v>29</v>
      </c>
      <c r="C5" s="108"/>
      <c r="D5" s="108"/>
      <c r="E5" s="108"/>
      <c r="F5" s="108"/>
      <c r="G5" s="108"/>
      <c r="H5" s="108"/>
      <c r="I5" s="108"/>
      <c r="J5" s="108"/>
      <c r="K5" s="108"/>
      <c r="L5" s="108"/>
      <c r="M5" s="108"/>
      <c r="N5" s="11"/>
      <c r="O5" s="11"/>
      <c r="P5" s="11"/>
      <c r="Q5" s="11"/>
      <c r="R5" s="11"/>
      <c r="S5" s="11"/>
    </row>
    <row r="6" spans="2:19">
      <c r="B6" s="15"/>
      <c r="C6" s="99" t="s">
        <v>30</v>
      </c>
      <c r="D6" s="99"/>
      <c r="E6" s="99"/>
      <c r="F6" s="99"/>
      <c r="G6" s="99"/>
      <c r="H6" s="99"/>
      <c r="I6" s="99"/>
      <c r="J6" s="99"/>
      <c r="K6" s="99"/>
      <c r="L6" s="99"/>
      <c r="M6" s="16"/>
      <c r="N6" s="11"/>
      <c r="O6" s="11"/>
      <c r="P6" s="11"/>
      <c r="Q6" s="11"/>
      <c r="R6" s="11"/>
      <c r="S6" s="11"/>
    </row>
    <row r="7" spans="2:19">
      <c r="B7" s="15"/>
      <c r="C7" s="112" t="s">
        <v>48</v>
      </c>
      <c r="D7" s="108"/>
      <c r="E7" s="108"/>
      <c r="F7" s="108"/>
      <c r="G7" s="108"/>
      <c r="H7" s="108"/>
      <c r="I7" s="108"/>
      <c r="J7" s="108"/>
      <c r="K7" s="108"/>
      <c r="L7" s="108"/>
      <c r="M7" s="93"/>
      <c r="N7" s="11"/>
      <c r="O7" s="11"/>
      <c r="P7" s="11"/>
      <c r="Q7" s="11"/>
      <c r="R7" s="11"/>
      <c r="S7" s="11"/>
    </row>
    <row r="8" spans="2:19">
      <c r="B8" s="15"/>
      <c r="C8" s="99" t="s">
        <v>47</v>
      </c>
      <c r="D8" s="99"/>
      <c r="E8" s="99"/>
      <c r="F8" s="99"/>
      <c r="G8" s="99"/>
      <c r="H8" s="99"/>
      <c r="I8" s="99"/>
      <c r="J8" s="99"/>
      <c r="K8" s="99"/>
      <c r="L8" s="99"/>
      <c r="M8" s="16"/>
      <c r="N8" s="11"/>
      <c r="O8" s="11"/>
      <c r="P8" s="11"/>
      <c r="Q8" s="11"/>
      <c r="R8" s="11"/>
      <c r="S8" s="11"/>
    </row>
    <row r="9" spans="2:19" ht="20.100000000000001" customHeight="1" thickBot="1">
      <c r="B9" s="3"/>
      <c r="C9" s="101"/>
      <c r="D9" s="101"/>
      <c r="E9" s="101"/>
      <c r="F9" s="101"/>
      <c r="G9" s="101"/>
      <c r="H9" s="101"/>
      <c r="I9" s="101"/>
      <c r="J9" s="101"/>
      <c r="K9" s="101"/>
      <c r="L9" s="101"/>
      <c r="M9" s="17"/>
      <c r="N9" s="11"/>
      <c r="O9" s="11"/>
      <c r="P9" s="11"/>
      <c r="Q9" s="11"/>
      <c r="R9" s="11"/>
      <c r="S9" s="11"/>
    </row>
    <row r="10" spans="2:19" ht="57.95" customHeight="1" thickTop="1">
      <c r="B10" s="3"/>
      <c r="C10" s="102" t="s">
        <v>50</v>
      </c>
      <c r="D10" s="103"/>
      <c r="E10" s="103"/>
      <c r="F10" s="104"/>
      <c r="G10" s="18"/>
      <c r="H10" s="19"/>
      <c r="I10" s="97" t="s">
        <v>46</v>
      </c>
      <c r="J10" s="97"/>
      <c r="K10" s="97"/>
      <c r="L10" s="97"/>
      <c r="M10" s="17"/>
      <c r="N10" s="11"/>
      <c r="O10" s="11"/>
      <c r="P10" s="11"/>
      <c r="Q10" s="11"/>
      <c r="R10" s="11"/>
      <c r="S10" s="11"/>
    </row>
    <row r="11" spans="2:19" ht="18" hidden="1" customHeight="1">
      <c r="B11" s="3"/>
      <c r="C11" s="105"/>
      <c r="D11" s="106"/>
      <c r="E11" s="106"/>
      <c r="F11" s="107"/>
      <c r="G11" s="20"/>
      <c r="H11" s="21"/>
      <c r="I11" s="21"/>
      <c r="J11" s="21"/>
      <c r="K11" s="21"/>
      <c r="L11" s="21"/>
      <c r="M11" s="17"/>
      <c r="N11" s="11"/>
      <c r="O11" s="11"/>
      <c r="P11" s="11"/>
      <c r="Q11" s="11"/>
      <c r="R11" s="11"/>
      <c r="S11" s="11"/>
    </row>
    <row r="12" spans="2:19" ht="18" hidden="1" customHeight="1">
      <c r="B12" s="3"/>
      <c r="C12" s="105"/>
      <c r="D12" s="106"/>
      <c r="E12" s="106"/>
      <c r="F12" s="107"/>
      <c r="G12" s="20"/>
      <c r="H12" s="21"/>
      <c r="I12" s="21"/>
      <c r="J12" s="21"/>
      <c r="K12" s="21"/>
      <c r="L12" s="21"/>
      <c r="M12" s="17"/>
      <c r="N12" s="11"/>
      <c r="O12" s="11"/>
      <c r="P12" s="11"/>
      <c r="Q12" s="11"/>
      <c r="R12" s="11"/>
      <c r="S12" s="11"/>
    </row>
    <row r="13" spans="2:19" ht="18" hidden="1" customHeight="1">
      <c r="B13" s="3"/>
      <c r="C13" s="105"/>
      <c r="D13" s="106"/>
      <c r="E13" s="106"/>
      <c r="F13" s="107"/>
      <c r="G13" s="20"/>
      <c r="H13" s="21"/>
      <c r="I13" s="21"/>
      <c r="J13" s="21"/>
      <c r="K13" s="21"/>
      <c r="L13" s="21"/>
      <c r="M13" s="17"/>
      <c r="N13" s="11"/>
      <c r="O13" s="11"/>
      <c r="P13" s="11"/>
      <c r="Q13" s="11"/>
      <c r="R13" s="11"/>
      <c r="S13" s="11"/>
    </row>
    <row r="14" spans="2:19" ht="18" hidden="1" customHeight="1">
      <c r="B14" s="3"/>
      <c r="C14" s="105"/>
      <c r="D14" s="106"/>
      <c r="E14" s="106"/>
      <c r="F14" s="107"/>
      <c r="G14" s="20"/>
      <c r="H14" s="21"/>
      <c r="I14" s="21"/>
      <c r="J14" s="21"/>
      <c r="K14" s="21"/>
      <c r="L14" s="21"/>
      <c r="M14" s="17"/>
      <c r="N14" s="11"/>
      <c r="O14" s="11"/>
      <c r="P14" s="11"/>
      <c r="Q14" s="11"/>
      <c r="R14" s="11"/>
      <c r="S14" s="11"/>
    </row>
    <row r="15" spans="2:19" ht="18" hidden="1" customHeight="1">
      <c r="B15" s="3"/>
      <c r="C15" s="105"/>
      <c r="D15" s="106"/>
      <c r="E15" s="106"/>
      <c r="F15" s="107"/>
      <c r="G15" s="20"/>
      <c r="H15" s="21"/>
      <c r="I15" s="21"/>
      <c r="J15" s="21"/>
      <c r="K15" s="21"/>
      <c r="L15" s="21"/>
      <c r="M15" s="17"/>
      <c r="N15" s="11"/>
      <c r="O15" s="11"/>
      <c r="P15" s="11"/>
      <c r="Q15" s="11"/>
      <c r="R15" s="11"/>
      <c r="S15" s="11"/>
    </row>
    <row r="16" spans="2:19" ht="18" hidden="1" customHeight="1">
      <c r="B16" s="3"/>
      <c r="C16" s="105"/>
      <c r="D16" s="106"/>
      <c r="E16" s="106"/>
      <c r="F16" s="107"/>
      <c r="G16" s="20"/>
      <c r="H16" s="21"/>
      <c r="I16" s="21"/>
      <c r="J16" s="21"/>
      <c r="K16" s="21"/>
      <c r="L16" s="21"/>
      <c r="M16" s="17"/>
      <c r="N16" s="11"/>
      <c r="O16" s="11"/>
      <c r="P16" s="11"/>
      <c r="Q16" s="11"/>
      <c r="R16" s="11"/>
      <c r="S16" s="11"/>
    </row>
    <row r="17" spans="2:19" ht="18" hidden="1" customHeight="1">
      <c r="B17" s="3"/>
      <c r="C17" s="105"/>
      <c r="D17" s="106"/>
      <c r="E17" s="106"/>
      <c r="F17" s="107"/>
      <c r="G17" s="20"/>
      <c r="H17" s="21"/>
      <c r="I17" s="21"/>
      <c r="J17" s="21"/>
      <c r="K17" s="21"/>
      <c r="L17" s="21"/>
      <c r="M17" s="17"/>
      <c r="N17" s="11"/>
      <c r="O17" s="11"/>
      <c r="P17" s="11"/>
      <c r="Q17" s="11"/>
      <c r="R17" s="11"/>
      <c r="S17" s="11"/>
    </row>
    <row r="18" spans="2:19" ht="18" hidden="1" customHeight="1">
      <c r="B18" s="3"/>
      <c r="C18" s="105"/>
      <c r="D18" s="106"/>
      <c r="E18" s="106"/>
      <c r="F18" s="107"/>
      <c r="G18" s="20"/>
      <c r="H18" s="21"/>
      <c r="I18" s="21"/>
      <c r="J18" s="21"/>
      <c r="K18" s="21"/>
      <c r="L18" s="21"/>
      <c r="M18" s="17"/>
      <c r="N18" s="11"/>
      <c r="O18" s="11"/>
      <c r="P18" s="11"/>
      <c r="Q18" s="11"/>
      <c r="R18" s="11"/>
      <c r="S18" s="11"/>
    </row>
    <row r="19" spans="2:19" ht="18" hidden="1" customHeight="1">
      <c r="B19" s="3"/>
      <c r="C19" s="105"/>
      <c r="D19" s="106"/>
      <c r="E19" s="106"/>
      <c r="F19" s="107"/>
      <c r="G19" s="20"/>
      <c r="H19" s="21"/>
      <c r="I19" s="22"/>
      <c r="J19" s="22"/>
      <c r="K19" s="21"/>
      <c r="L19" s="21"/>
      <c r="M19" s="17"/>
      <c r="N19" s="11"/>
      <c r="O19" s="11"/>
      <c r="P19" s="11"/>
      <c r="Q19" s="11"/>
      <c r="R19" s="11"/>
      <c r="S19" s="11"/>
    </row>
    <row r="20" spans="2:19" ht="18" hidden="1" customHeight="1">
      <c r="B20" s="3"/>
      <c r="C20" s="105"/>
      <c r="D20" s="106"/>
      <c r="E20" s="106"/>
      <c r="F20" s="107"/>
      <c r="G20" s="20"/>
      <c r="H20" s="21"/>
      <c r="I20" s="21"/>
      <c r="J20" s="21"/>
      <c r="K20" s="21"/>
      <c r="L20" s="21"/>
      <c r="M20" s="17"/>
      <c r="N20" s="11"/>
      <c r="O20" s="11"/>
      <c r="P20" s="11"/>
      <c r="Q20" s="11"/>
      <c r="R20" s="11"/>
      <c r="S20" s="11"/>
    </row>
    <row r="21" spans="2:19" ht="18" hidden="1" customHeight="1">
      <c r="B21" s="3"/>
      <c r="C21" s="105"/>
      <c r="D21" s="106"/>
      <c r="E21" s="106"/>
      <c r="F21" s="107"/>
      <c r="G21" s="20"/>
      <c r="H21" s="21"/>
      <c r="I21" s="21"/>
      <c r="J21" s="21"/>
      <c r="K21" s="21"/>
      <c r="L21" s="21"/>
      <c r="M21" s="17"/>
      <c r="N21" s="11"/>
      <c r="O21" s="11"/>
      <c r="P21" s="11"/>
      <c r="Q21" s="11"/>
      <c r="R21" s="11"/>
      <c r="S21" s="11"/>
    </row>
    <row r="22" spans="2:19" ht="67.5" customHeight="1">
      <c r="B22" s="3"/>
      <c r="C22" s="105"/>
      <c r="D22" s="106"/>
      <c r="E22" s="106"/>
      <c r="F22" s="107"/>
      <c r="G22" s="20"/>
      <c r="H22" s="21"/>
      <c r="I22" s="113" t="s">
        <v>54</v>
      </c>
      <c r="J22" s="114"/>
      <c r="K22" s="114"/>
      <c r="L22" s="115"/>
      <c r="M22" s="17"/>
      <c r="N22" s="11"/>
      <c r="O22" s="11"/>
      <c r="P22" s="11"/>
      <c r="Q22" s="11"/>
      <c r="R22" s="11"/>
      <c r="S22" s="11"/>
    </row>
    <row r="23" spans="2:19" ht="59.25" customHeight="1" thickBot="1">
      <c r="B23" s="3"/>
      <c r="C23" s="109" t="s">
        <v>45</v>
      </c>
      <c r="D23" s="110"/>
      <c r="E23" s="110"/>
      <c r="F23" s="111"/>
      <c r="G23" s="23"/>
      <c r="H23" s="24"/>
      <c r="I23" s="116"/>
      <c r="J23" s="117"/>
      <c r="K23" s="117"/>
      <c r="L23" s="118"/>
      <c r="M23" s="17"/>
      <c r="N23" s="11"/>
      <c r="O23" s="11"/>
      <c r="P23" s="11"/>
      <c r="Q23" s="11"/>
      <c r="R23" s="11"/>
      <c r="S23" s="11"/>
    </row>
    <row r="24" spans="2:19" ht="20.100000000000001" customHeight="1" thickTop="1">
      <c r="B24" s="3"/>
      <c r="C24" s="25"/>
      <c r="D24" s="25"/>
      <c r="E24" s="25"/>
      <c r="F24" s="25"/>
      <c r="G24" s="24"/>
      <c r="H24" s="24"/>
      <c r="I24" s="24"/>
      <c r="J24" s="24"/>
      <c r="K24" s="24"/>
      <c r="L24" s="24"/>
      <c r="M24" s="17"/>
      <c r="N24" s="11"/>
      <c r="O24" s="11"/>
      <c r="P24" s="11"/>
      <c r="Q24" s="11"/>
      <c r="R24" s="11"/>
      <c r="S24" s="11"/>
    </row>
    <row r="25" spans="2:19" ht="18" customHeight="1">
      <c r="B25" s="3"/>
      <c r="C25" s="95" t="s">
        <v>44</v>
      </c>
      <c r="D25" s="95"/>
      <c r="E25" s="95"/>
      <c r="F25" s="95"/>
      <c r="G25" s="95"/>
      <c r="H25" s="95"/>
      <c r="I25" s="95"/>
      <c r="J25" s="95"/>
      <c r="K25" s="95"/>
      <c r="L25" s="95"/>
      <c r="M25" s="17"/>
      <c r="N25" s="11"/>
      <c r="O25" s="11"/>
      <c r="P25" s="11"/>
      <c r="Q25" s="11"/>
      <c r="R25" s="11"/>
      <c r="S25" s="11"/>
    </row>
    <row r="26" spans="2:19" ht="20.100000000000001" customHeight="1">
      <c r="B26" s="3"/>
      <c r="C26" s="3"/>
      <c r="D26" s="3"/>
      <c r="E26" s="3"/>
      <c r="F26" s="3"/>
      <c r="G26" s="3"/>
      <c r="H26" s="3"/>
      <c r="I26" s="3"/>
      <c r="J26" s="3"/>
      <c r="K26" s="3"/>
      <c r="L26" s="3"/>
      <c r="M26" s="3"/>
    </row>
    <row r="32" spans="2:19">
      <c r="I32" s="37"/>
    </row>
  </sheetData>
  <sheetProtection algorithmName="SHA-512" hashValue="AOD53M83BnDFQFzZrTRtgpW3kH+SVZCEaILwqtXHV1bwWlBXdJn+2F0kG8vhfPtDf8WSHgH+/jT3o6AEewQsTw==" saltValue="+hJrlgbNlUM9GiZWsM/zmQ==" spinCount="100000" sheet="1" objects="1" scenarios="1"/>
  <mergeCells count="14">
    <mergeCell ref="C25:L25"/>
    <mergeCell ref="C1:L1"/>
    <mergeCell ref="I10:L10"/>
    <mergeCell ref="B2:M2"/>
    <mergeCell ref="C6:L6"/>
    <mergeCell ref="C3:L3"/>
    <mergeCell ref="C9:L9"/>
    <mergeCell ref="C10:F22"/>
    <mergeCell ref="B5:M5"/>
    <mergeCell ref="A4:XFD4"/>
    <mergeCell ref="C23:F23"/>
    <mergeCell ref="C7:L7"/>
    <mergeCell ref="C8:L8"/>
    <mergeCell ref="I22:L23"/>
  </mergeCells>
  <hyperlinks>
    <hyperlink ref="C6" r:id="rId1" display="https://www.gov.uk/government/publications/changes-to-the-childhood-immunisation-schedule-jcvi-statement/joint-committee-on-vaccination-and-immunisation-jcvi-statement-on-changes-to-the-childhood-immunisation-schedule" xr:uid="{954E68AA-9EBB-4C5A-9AD0-013DE3AC900F}"/>
    <hyperlink ref="C23" r:id="rId2" display="https://www.gov.uk/government/publications/vaccination-of-individuals-with-uncertain-or-incomplete-immunisation-status" xr:uid="{6C18FF77-7E77-4A01-A55A-5B12FD06985E}"/>
    <hyperlink ref="C23:F23" r:id="rId3" display="Vaccination of individuals with uncertain or incomplete immunisation status" xr:uid="{35705C90-2000-43F3-9AC8-311785AB8DD7}"/>
  </hyperlinks>
  <pageMargins left="0.7" right="0.7" top="0.75" bottom="0.75" header="0.3" footer="0.3"/>
  <drawing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49EB-DAE0-4518-A71D-195D2707FD80}">
  <dimension ref="B1:P42"/>
  <sheetViews>
    <sheetView showGridLines="0" zoomScale="60" zoomScaleNormal="80" workbookViewId="0">
      <selection activeCell="C14" sqref="C14"/>
    </sheetView>
  </sheetViews>
  <sheetFormatPr defaultColWidth="8.875" defaultRowHeight="14.25"/>
  <cols>
    <col min="1" max="2" width="5.875" customWidth="1"/>
    <col min="3" max="3" width="29.5" customWidth="1"/>
    <col min="4" max="4" width="3.875" customWidth="1"/>
    <col min="5" max="5" width="28.875" customWidth="1"/>
    <col min="6" max="6" width="3.875" customWidth="1"/>
    <col min="7" max="7" width="28.875" customWidth="1"/>
    <col min="8" max="8" width="3.875" customWidth="1"/>
    <col min="9" max="9" width="28.875" customWidth="1"/>
    <col min="10" max="10" width="3.875" customWidth="1"/>
    <col min="11" max="11" width="28.875" customWidth="1"/>
    <col min="12" max="12" width="3.875" customWidth="1"/>
    <col min="13" max="13" width="28.875" customWidth="1"/>
    <col min="14" max="14" width="3.875" customWidth="1"/>
    <col min="15" max="15" width="28.875" customWidth="1"/>
    <col min="16" max="16" width="5.875" customWidth="1"/>
    <col min="18" max="18" width="30.5" customWidth="1"/>
  </cols>
  <sheetData>
    <row r="1" spans="2:16" ht="20.100000000000001" customHeight="1"/>
    <row r="2" spans="2:16" ht="236.1" customHeight="1">
      <c r="B2" s="128" t="e" vm="2">
        <v>#VALUE!</v>
      </c>
      <c r="C2" s="128"/>
      <c r="D2" s="128"/>
      <c r="E2" s="128"/>
      <c r="F2" s="128"/>
      <c r="G2" s="128"/>
      <c r="H2" s="128"/>
      <c r="I2" s="128"/>
      <c r="J2" s="128"/>
      <c r="K2" s="128"/>
      <c r="L2" s="128"/>
      <c r="M2" s="128"/>
      <c r="N2" s="128"/>
      <c r="O2" s="128"/>
      <c r="P2" s="128"/>
    </row>
    <row r="3" spans="2:16" s="1" customFormat="1" ht="42" customHeight="1">
      <c r="B3" s="35"/>
      <c r="C3" s="131" t="s">
        <v>36</v>
      </c>
      <c r="D3" s="132"/>
      <c r="E3" s="132"/>
      <c r="F3" s="132"/>
      <c r="G3" s="132"/>
      <c r="H3" s="132"/>
      <c r="I3" s="132"/>
      <c r="J3" s="132"/>
      <c r="K3" s="132"/>
      <c r="L3" s="132"/>
      <c r="M3" s="132"/>
      <c r="N3" s="132"/>
      <c r="O3" s="132"/>
      <c r="P3" s="12"/>
    </row>
    <row r="4" spans="2:16" s="1" customFormat="1" ht="29.1" customHeight="1">
      <c r="B4" s="36"/>
      <c r="C4" s="133" t="s">
        <v>32</v>
      </c>
      <c r="D4" s="133"/>
      <c r="E4" s="133"/>
      <c r="F4" s="133"/>
      <c r="G4" s="133"/>
      <c r="H4" s="133"/>
      <c r="I4" s="133"/>
      <c r="J4" s="133"/>
      <c r="K4" s="133"/>
      <c r="L4" s="133"/>
      <c r="M4" s="133"/>
      <c r="N4" s="133"/>
      <c r="O4" s="133"/>
      <c r="P4" s="12"/>
    </row>
    <row r="5" spans="2:16" ht="18" customHeight="1">
      <c r="B5" s="4"/>
      <c r="C5" s="6"/>
      <c r="D5" s="6"/>
      <c r="E5" s="6"/>
      <c r="F5" s="6"/>
      <c r="G5" s="6"/>
      <c r="H5" s="6"/>
      <c r="I5" s="6"/>
      <c r="J5" s="6"/>
      <c r="K5" s="6"/>
      <c r="L5" s="6"/>
      <c r="M5" s="6"/>
      <c r="N5" s="6"/>
      <c r="O5" s="6"/>
      <c r="P5" s="4"/>
    </row>
    <row r="6" spans="2:16" ht="8.1" customHeight="1">
      <c r="B6" s="4"/>
      <c r="C6" s="127" t="s">
        <v>51</v>
      </c>
      <c r="D6" s="57"/>
      <c r="E6" s="58"/>
      <c r="F6" s="57"/>
      <c r="G6" s="58"/>
      <c r="H6" s="57"/>
      <c r="I6" s="58"/>
      <c r="J6" s="57"/>
      <c r="K6" s="58"/>
      <c r="L6" s="57"/>
      <c r="M6" s="58"/>
      <c r="N6" s="57"/>
      <c r="O6" s="58"/>
      <c r="P6" s="4"/>
    </row>
    <row r="7" spans="2:16" ht="57" customHeight="1">
      <c r="B7" s="4"/>
      <c r="C7" s="127"/>
      <c r="D7" s="57"/>
      <c r="E7" s="59" t="str">
        <f>"Visit 1
8 weeks"</f>
        <v>Visit 1
8 weeks</v>
      </c>
      <c r="F7" s="60"/>
      <c r="G7" s="59" t="str">
        <f>"Visit 2
12 weeks"</f>
        <v>Visit 2
12 weeks</v>
      </c>
      <c r="H7" s="60"/>
      <c r="I7" s="59" t="str">
        <f>"Visit 3
16 weeks"</f>
        <v>Visit 3
16 weeks</v>
      </c>
      <c r="J7" s="60"/>
      <c r="K7" s="59" t="str">
        <f>"Visit 4
12 months"</f>
        <v>Visit 4
12 months</v>
      </c>
      <c r="L7" s="60"/>
      <c r="M7" s="59" t="str">
        <f>IF(C14&gt;=F25,"Visit 5
18 months","")</f>
        <v>Visit 5
18 months</v>
      </c>
      <c r="N7" s="60"/>
      <c r="O7" s="59" t="str">
        <f>IF(M7="","Visit 5
3 years and 4 months
pre-school","Visit 6
3 years and 4 months
pre-school")</f>
        <v>Visit 6
3 years and 4 months
pre-school</v>
      </c>
      <c r="P7" s="4"/>
    </row>
    <row r="8" spans="2:16" ht="6.95" customHeight="1">
      <c r="B8" s="4"/>
      <c r="C8" s="127"/>
      <c r="D8" s="57"/>
      <c r="E8" s="59"/>
      <c r="F8" s="60"/>
      <c r="G8" s="59"/>
      <c r="H8" s="60"/>
      <c r="I8" s="59"/>
      <c r="J8" s="60"/>
      <c r="K8" s="59"/>
      <c r="L8" s="60"/>
      <c r="M8" s="61"/>
      <c r="N8" s="60"/>
      <c r="O8" s="59"/>
      <c r="P8" s="4"/>
    </row>
    <row r="9" spans="2:16" ht="3.95" customHeight="1">
      <c r="B9" s="4"/>
      <c r="C9" s="127"/>
      <c r="D9" s="57"/>
      <c r="E9" s="57"/>
      <c r="F9" s="57"/>
      <c r="G9" s="57"/>
      <c r="H9" s="57"/>
      <c r="I9" s="57"/>
      <c r="J9" s="57"/>
      <c r="K9" s="57"/>
      <c r="L9" s="57"/>
      <c r="M9" s="57"/>
      <c r="N9" s="57"/>
      <c r="O9" s="57"/>
      <c r="P9" s="4"/>
    </row>
    <row r="10" spans="2:16" ht="45" customHeight="1">
      <c r="B10" s="4"/>
      <c r="C10" s="127"/>
      <c r="D10" s="57"/>
      <c r="E10" s="62" t="str">
        <f>IF(C14&lt;F30,"","Dose 1 
DTaP-IPV-Hib-HepB")</f>
        <v>Dose 1 
DTaP-IPV-Hib-HepB</v>
      </c>
      <c r="F10" s="57"/>
      <c r="G10" s="62" t="str">
        <f>IF(C14&lt;F30,"","Dose 2 
DTaP-IPV-Hib-HepB")</f>
        <v>Dose 2 
DTaP-IPV-Hib-HepB</v>
      </c>
      <c r="H10" s="57"/>
      <c r="I10" s="62" t="str">
        <f>IF(C14&lt;F30,"","Dose 3 
DTaP-IPV-Hib-HepB")</f>
        <v>Dose 3 
DTaP-IPV-Hib-HepB</v>
      </c>
      <c r="J10" s="57"/>
      <c r="K10" s="63" t="str">
        <f>IF(C14&lt;F30,"","Dose 2
PCV")</f>
        <v>Dose 2
PCV</v>
      </c>
      <c r="L10" s="57"/>
      <c r="M10" s="64" t="str">
        <f>IF(C14&gt;=F25,"Dose 4
DTaP-IPV-Hib-HepB","")</f>
        <v>Dose 4
DTaP-IPV-Hib-HepB</v>
      </c>
      <c r="N10" s="57"/>
      <c r="O10" s="65" t="s">
        <v>0</v>
      </c>
      <c r="P10" s="4"/>
    </row>
    <row r="11" spans="2:16" ht="3.95" customHeight="1">
      <c r="B11" s="4"/>
      <c r="C11" s="127"/>
      <c r="D11" s="57"/>
      <c r="E11" s="55"/>
      <c r="F11" s="57"/>
      <c r="G11" s="57"/>
      <c r="H11" s="57"/>
      <c r="I11" s="57"/>
      <c r="J11" s="57"/>
      <c r="K11" s="57"/>
      <c r="L11" s="57"/>
      <c r="M11" s="57"/>
      <c r="N11" s="57"/>
      <c r="O11" s="57"/>
      <c r="P11" s="4"/>
    </row>
    <row r="12" spans="2:16" ht="45" customHeight="1">
      <c r="B12" s="4"/>
      <c r="C12" s="127"/>
      <c r="D12" s="57"/>
      <c r="E12" s="66" t="str">
        <f>IF(C14&lt;F30,"","Dose 1 
MenB")</f>
        <v>Dose 1 
MenB</v>
      </c>
      <c r="F12" s="57"/>
      <c r="G12" s="63" t="str">
        <f>IF(C14&lt;F30,"",
IF(C14&lt;G34,"Dose 1 
PCV","Dose 2
MenB"))</f>
        <v>Dose 1 
PCV</v>
      </c>
      <c r="H12" s="67" t="s">
        <v>16</v>
      </c>
      <c r="I12" s="66" t="str">
        <f>IF(C14&lt;F30,"",
IF(C14&lt;G34,"Dose 2 
MenB","Dose 1
PCV"))</f>
        <v>Dose 2 
MenB</v>
      </c>
      <c r="J12" s="57"/>
      <c r="K12" s="68" t="str">
        <f>IF(C14&lt;F30,"",
IF(K19&lt;F23,"Dose 1 
MMR",
IF(F33,"Dose 1
MMR (with V)","Dose 1
MMR")))</f>
        <v>Dose 1
MMR</v>
      </c>
      <c r="L12" s="57"/>
      <c r="M12" s="68" t="str">
        <f>IF(AND(C14&gt;=F26,NOT(F33)),"Dose 2
MMR",
IF(AND(C14&gt;=F26,F33),"Dose 2
MMR (with V)",
""))</f>
        <v>Dose 2
MMR</v>
      </c>
      <c r="N12" s="57"/>
      <c r="O12" s="69" t="str">
        <f>IF(AND(C14&lt;F26,N19&gt;=F23,F33),"Dose 2
MMR (with V)",
IF(AND(C14&lt;F26,NOT(F33)),"Dose 2
MMR",
IF(AND(C14&lt;F28,O19,F23),"Dose 2
MMR","")))</f>
        <v/>
      </c>
      <c r="P12" s="4"/>
    </row>
    <row r="13" spans="2:16" ht="3.95" customHeight="1" thickBot="1">
      <c r="B13" s="4"/>
      <c r="C13" s="127"/>
      <c r="D13" s="57"/>
      <c r="E13" s="57"/>
      <c r="F13" s="57"/>
      <c r="G13" s="57"/>
      <c r="H13" s="57"/>
      <c r="I13" s="57"/>
      <c r="J13" s="57"/>
      <c r="K13" s="57"/>
      <c r="L13" s="57"/>
      <c r="M13" s="57"/>
      <c r="N13" s="57"/>
      <c r="O13" s="57"/>
      <c r="P13" s="4"/>
    </row>
    <row r="14" spans="2:16" ht="45" customHeight="1" thickTop="1" thickBot="1">
      <c r="B14" s="4"/>
      <c r="C14" s="94">
        <v>45748</v>
      </c>
      <c r="D14" s="57"/>
      <c r="E14" s="70" t="str">
        <f>IF(C14&lt;F30,"","Dose 1
Rotavirus")</f>
        <v>Dose 1
Rotavirus</v>
      </c>
      <c r="F14" s="57"/>
      <c r="G14" s="70" t="str">
        <f>IF(C14&lt;F30,"","Dose 2
Rotavirus")</f>
        <v>Dose 2
Rotavirus</v>
      </c>
      <c r="H14" s="57"/>
      <c r="I14" s="57"/>
      <c r="J14" s="57"/>
      <c r="K14" s="66" t="str">
        <f>IF(C14&lt;F30,"","Dose 3
MenB")</f>
        <v>Dose 3
MenB</v>
      </c>
      <c r="L14" s="57"/>
      <c r="M14" s="57"/>
      <c r="N14" s="57"/>
      <c r="O14" s="57"/>
      <c r="P14" s="4"/>
    </row>
    <row r="15" spans="2:16" ht="3.75" customHeight="1" thickTop="1">
      <c r="B15" s="4"/>
      <c r="C15" s="71"/>
      <c r="D15" s="71"/>
      <c r="E15" s="71"/>
      <c r="F15" s="71"/>
      <c r="G15" s="71"/>
      <c r="H15" s="71"/>
      <c r="I15" s="71"/>
      <c r="J15" s="71"/>
      <c r="K15" s="71"/>
      <c r="L15" s="71"/>
      <c r="M15" s="71"/>
      <c r="N15" s="71"/>
      <c r="O15" s="71"/>
      <c r="P15" s="4"/>
    </row>
    <row r="16" spans="2:16" ht="44.25" customHeight="1">
      <c r="B16" s="4"/>
      <c r="C16" s="71"/>
      <c r="D16" s="71"/>
      <c r="E16" s="71"/>
      <c r="F16" s="71"/>
      <c r="G16" s="71"/>
      <c r="H16" s="71"/>
      <c r="I16" s="71"/>
      <c r="J16" s="71"/>
      <c r="K16" s="72" t="str">
        <f>IF(C14&lt;F30,"",
IF(C14&lt;F24,"Dose 1
Hib/Men C *",""))</f>
        <v/>
      </c>
      <c r="L16" s="71"/>
      <c r="M16" s="71"/>
      <c r="N16" s="71"/>
      <c r="O16" s="71"/>
      <c r="P16" s="4"/>
    </row>
    <row r="17" spans="2:16" ht="9" customHeight="1">
      <c r="B17" s="4"/>
      <c r="C17" s="73"/>
      <c r="D17" s="57"/>
      <c r="E17" s="57"/>
      <c r="F17" s="57"/>
      <c r="G17" s="74"/>
      <c r="H17" s="57"/>
      <c r="I17" s="74"/>
      <c r="J17" s="57"/>
      <c r="K17" s="74"/>
      <c r="L17" s="57"/>
      <c r="M17" s="74"/>
      <c r="N17" s="57"/>
      <c r="O17" s="74"/>
      <c r="P17" s="4"/>
    </row>
    <row r="18" spans="2:16" ht="23.1" customHeight="1">
      <c r="B18" s="4"/>
      <c r="C18" s="73"/>
      <c r="D18" s="57"/>
      <c r="E18" s="75" t="str">
        <f>IF(C14&lt;F30,"","Vaccination due from")</f>
        <v>Vaccination due from</v>
      </c>
      <c r="F18" s="76"/>
      <c r="G18" s="75" t="str">
        <f>IF(C14&lt;F30,"","Vaccination due from")</f>
        <v>Vaccination due from</v>
      </c>
      <c r="H18" s="76"/>
      <c r="I18" s="75" t="str">
        <f>IF(C14&lt;F30,"","Vaccination due from")</f>
        <v>Vaccination due from</v>
      </c>
      <c r="J18" s="76"/>
      <c r="K18" s="75" t="str">
        <f>IF(C14&lt;F30,"","Vaccination due from")</f>
        <v>Vaccination due from</v>
      </c>
      <c r="L18" s="76"/>
      <c r="M18" s="77" t="str">
        <f>IF(C14&gt;=F25,"Vaccination due from","")</f>
        <v>Vaccination due from</v>
      </c>
      <c r="N18" s="76"/>
      <c r="O18" s="75" t="s">
        <v>31</v>
      </c>
      <c r="P18" s="4"/>
    </row>
    <row r="19" spans="2:16" ht="21.95" customHeight="1">
      <c r="B19" s="4"/>
      <c r="C19" s="73"/>
      <c r="D19" s="57"/>
      <c r="E19" s="78">
        <f>IF(C14&lt;F30,"",C14+8*7)</f>
        <v>45804</v>
      </c>
      <c r="F19" s="79"/>
      <c r="G19" s="78">
        <f>IF(C14&lt;F30,"",C14+12*7)</f>
        <v>45832</v>
      </c>
      <c r="H19" s="79"/>
      <c r="I19" s="80">
        <f>IF(C14&lt;F30,"",C14+16*7)</f>
        <v>45860</v>
      </c>
      <c r="J19" s="79"/>
      <c r="K19" s="78">
        <f>IF(C14&lt;F30,"",DATE(YEAR(C14)+1,MONTH(C14),DAY(C14)))</f>
        <v>46113</v>
      </c>
      <c r="L19" s="79"/>
      <c r="M19" s="78">
        <f>IF(C14&gt;=F25,EDATE(C14,18),"")</f>
        <v>46296</v>
      </c>
      <c r="N19" s="79"/>
      <c r="O19" s="78">
        <f>EDATE(C14,40)</f>
        <v>46966</v>
      </c>
      <c r="P19" s="4"/>
    </row>
    <row r="20" spans="2:16" ht="38.1" customHeight="1">
      <c r="B20" s="4"/>
      <c r="C20" s="81"/>
      <c r="D20" s="71"/>
      <c r="E20" s="71"/>
      <c r="F20" s="71"/>
      <c r="G20" s="82"/>
      <c r="H20" s="71"/>
      <c r="I20" s="71"/>
      <c r="J20" s="71"/>
      <c r="K20" s="71"/>
      <c r="L20" s="71"/>
      <c r="M20" s="83"/>
      <c r="N20" s="71"/>
      <c r="O20" s="71"/>
      <c r="P20" s="4"/>
    </row>
    <row r="21" spans="2:16" hidden="1">
      <c r="B21" s="4"/>
      <c r="C21" s="84"/>
      <c r="D21" s="84"/>
      <c r="E21" s="84"/>
      <c r="F21" s="84"/>
      <c r="G21" s="84"/>
      <c r="H21" s="84"/>
      <c r="I21" s="84"/>
      <c r="J21" s="85"/>
      <c r="K21" s="84"/>
      <c r="L21" s="84"/>
      <c r="M21" s="86"/>
      <c r="N21" s="84"/>
      <c r="O21" s="84"/>
      <c r="P21" s="4"/>
    </row>
    <row r="22" spans="2:16" hidden="1">
      <c r="B22" s="4"/>
      <c r="C22" s="84"/>
      <c r="D22" s="84"/>
      <c r="E22" s="84"/>
      <c r="F22" s="84"/>
      <c r="G22" s="84"/>
      <c r="H22" s="87"/>
      <c r="I22" s="87"/>
      <c r="J22" s="84"/>
      <c r="K22" s="84"/>
      <c r="L22" s="84"/>
      <c r="M22" s="84"/>
      <c r="N22" s="84"/>
      <c r="O22" s="138"/>
      <c r="P22" s="4"/>
    </row>
    <row r="23" spans="2:16" hidden="1">
      <c r="B23" s="4"/>
      <c r="C23" s="119" t="s">
        <v>1</v>
      </c>
      <c r="D23" s="119"/>
      <c r="E23" s="119"/>
      <c r="F23" s="88">
        <v>46023</v>
      </c>
      <c r="G23" s="84"/>
      <c r="H23" s="87"/>
      <c r="I23" s="87"/>
      <c r="J23" s="84"/>
      <c r="K23" s="84"/>
      <c r="L23" s="84"/>
      <c r="M23" s="84"/>
      <c r="N23" s="84"/>
      <c r="O23" s="138"/>
      <c r="P23" s="4"/>
    </row>
    <row r="24" spans="2:16" hidden="1">
      <c r="B24" s="4"/>
      <c r="C24" s="119" t="s">
        <v>5</v>
      </c>
      <c r="D24" s="119"/>
      <c r="E24" s="119"/>
      <c r="F24" s="88">
        <v>45474</v>
      </c>
      <c r="G24" s="89"/>
      <c r="H24" s="87"/>
      <c r="I24" s="90"/>
      <c r="J24" s="84"/>
      <c r="K24" s="84"/>
      <c r="L24" s="84"/>
      <c r="M24" s="84"/>
      <c r="N24" s="84"/>
      <c r="O24" s="138"/>
      <c r="P24" s="4"/>
    </row>
    <row r="25" spans="2:16" hidden="1">
      <c r="B25" s="4"/>
      <c r="C25" s="119" t="s">
        <v>2</v>
      </c>
      <c r="D25" s="119"/>
      <c r="E25" s="119"/>
      <c r="F25" s="88">
        <v>45474</v>
      </c>
      <c r="G25" s="89"/>
      <c r="H25" s="87"/>
      <c r="I25" s="90"/>
      <c r="J25" s="84"/>
      <c r="K25" s="84"/>
      <c r="L25" s="84"/>
      <c r="M25" s="84"/>
      <c r="N25" s="84"/>
      <c r="O25" s="84"/>
      <c r="P25" s="4"/>
    </row>
    <row r="26" spans="2:16" hidden="1">
      <c r="B26" s="4"/>
      <c r="C26" s="119" t="s">
        <v>3</v>
      </c>
      <c r="D26" s="119"/>
      <c r="E26" s="119"/>
      <c r="F26" s="88">
        <v>45474</v>
      </c>
      <c r="G26" s="89"/>
      <c r="H26" s="87"/>
      <c r="I26" s="87"/>
      <c r="J26" s="84"/>
      <c r="K26" s="84"/>
      <c r="L26" s="84"/>
      <c r="M26" s="84"/>
      <c r="N26" s="84"/>
      <c r="O26" s="84"/>
      <c r="P26" s="4"/>
    </row>
    <row r="27" spans="2:16" hidden="1">
      <c r="B27" s="4"/>
      <c r="C27" s="119" t="s">
        <v>4</v>
      </c>
      <c r="D27" s="119"/>
      <c r="E27" s="119"/>
      <c r="F27" s="88">
        <v>42005</v>
      </c>
      <c r="G27" s="89"/>
      <c r="H27" s="87"/>
      <c r="I27" s="87"/>
      <c r="J27" s="84"/>
      <c r="K27" s="84"/>
      <c r="L27" s="84"/>
      <c r="M27" s="84"/>
      <c r="N27" s="84"/>
      <c r="O27" s="84"/>
      <c r="P27" s="4"/>
    </row>
    <row r="28" spans="2:16" hidden="1">
      <c r="B28" s="4"/>
      <c r="C28" s="119" t="s">
        <v>6</v>
      </c>
      <c r="D28" s="119"/>
      <c r="E28" s="119"/>
      <c r="F28" s="88">
        <v>45108</v>
      </c>
      <c r="G28" s="91"/>
      <c r="H28" s="87"/>
      <c r="I28" s="87"/>
      <c r="J28" s="84"/>
      <c r="K28" s="84"/>
      <c r="L28" s="84"/>
      <c r="M28" s="84"/>
      <c r="N28" s="84"/>
      <c r="O28" s="84"/>
      <c r="P28" s="4"/>
    </row>
    <row r="29" spans="2:16" hidden="1">
      <c r="B29" s="4"/>
      <c r="C29" s="123" t="s">
        <v>7</v>
      </c>
      <c r="D29" s="123"/>
      <c r="E29" s="123"/>
      <c r="F29" s="88">
        <v>45473</v>
      </c>
      <c r="G29" s="89"/>
      <c r="H29" s="87"/>
      <c r="I29" s="87"/>
      <c r="J29" s="84"/>
      <c r="K29" s="84"/>
      <c r="L29" s="84"/>
      <c r="M29" s="84"/>
      <c r="N29" s="84"/>
      <c r="O29" s="84"/>
      <c r="P29" s="4"/>
    </row>
    <row r="30" spans="2:16" hidden="1">
      <c r="B30" s="4"/>
      <c r="C30" s="119" t="s">
        <v>8</v>
      </c>
      <c r="D30" s="119"/>
      <c r="E30" s="119"/>
      <c r="F30" s="88">
        <v>44562</v>
      </c>
      <c r="G30" s="89"/>
      <c r="H30" s="87"/>
      <c r="I30" s="87"/>
      <c r="J30" s="84"/>
      <c r="K30" s="84"/>
      <c r="L30" s="84"/>
      <c r="M30" s="84"/>
      <c r="N30" s="84"/>
      <c r="O30" s="84"/>
      <c r="P30" s="4"/>
    </row>
    <row r="31" spans="2:16" hidden="1">
      <c r="B31" s="4"/>
      <c r="C31" s="119" t="s">
        <v>10</v>
      </c>
      <c r="D31" s="119"/>
      <c r="E31" s="119"/>
      <c r="F31" s="88">
        <v>43800</v>
      </c>
      <c r="G31" s="84"/>
      <c r="H31" s="87"/>
      <c r="I31" s="87"/>
      <c r="J31" s="84"/>
      <c r="K31" s="84"/>
      <c r="L31" s="84"/>
      <c r="M31" s="84"/>
      <c r="N31" s="84"/>
      <c r="O31" s="84"/>
      <c r="P31" s="4"/>
    </row>
    <row r="32" spans="2:16" hidden="1">
      <c r="B32" s="4"/>
      <c r="C32" s="119" t="s">
        <v>9</v>
      </c>
      <c r="D32" s="119"/>
      <c r="E32" s="119"/>
      <c r="F32" s="134" t="s">
        <v>12</v>
      </c>
      <c r="G32" s="134"/>
      <c r="H32" s="87"/>
      <c r="I32" s="87"/>
      <c r="J32" s="84"/>
      <c r="K32" s="84"/>
      <c r="L32" s="84"/>
      <c r="M32" s="84"/>
      <c r="N32" s="84"/>
      <c r="O32" s="84"/>
      <c r="P32" s="4"/>
    </row>
    <row r="33" spans="2:16" hidden="1">
      <c r="B33" s="4"/>
      <c r="C33" s="119" t="s">
        <v>11</v>
      </c>
      <c r="D33" s="119"/>
      <c r="E33" s="119"/>
      <c r="F33" s="85" t="b">
        <v>0</v>
      </c>
      <c r="G33" s="84"/>
      <c r="H33" s="87"/>
      <c r="I33" s="87"/>
      <c r="J33" s="84"/>
      <c r="K33" s="84"/>
      <c r="L33" s="84"/>
      <c r="M33" s="84"/>
      <c r="N33" s="84"/>
      <c r="O33" s="84"/>
      <c r="P33" s="4"/>
    </row>
    <row r="34" spans="2:16" hidden="1">
      <c r="B34" s="4"/>
      <c r="C34" s="119" t="s">
        <v>13</v>
      </c>
      <c r="D34" s="119"/>
      <c r="E34" s="119"/>
      <c r="F34" s="92">
        <v>45839</v>
      </c>
      <c r="G34" s="86">
        <f>F34-(12*7)</f>
        <v>45755</v>
      </c>
      <c r="H34" s="87" t="s">
        <v>14</v>
      </c>
      <c r="I34" s="87"/>
      <c r="J34" s="84"/>
      <c r="K34" s="84"/>
      <c r="L34" s="84"/>
      <c r="M34" s="84"/>
      <c r="N34" s="84"/>
      <c r="O34" s="84"/>
      <c r="P34" s="4"/>
    </row>
    <row r="35" spans="2:16" hidden="1">
      <c r="B35" s="4"/>
      <c r="C35" s="119" t="s">
        <v>15</v>
      </c>
      <c r="D35" s="119"/>
      <c r="E35" s="119"/>
      <c r="F35" s="92">
        <v>45748</v>
      </c>
      <c r="G35" s="84"/>
      <c r="H35" s="87"/>
      <c r="I35" s="87"/>
      <c r="J35" s="84"/>
      <c r="K35" s="84"/>
      <c r="L35" s="84"/>
      <c r="M35" s="84"/>
      <c r="N35" s="84"/>
      <c r="O35" s="84"/>
      <c r="P35" s="4"/>
    </row>
    <row r="36" spans="2:16" hidden="1">
      <c r="B36" s="4"/>
      <c r="C36" s="119" t="s">
        <v>17</v>
      </c>
      <c r="D36" s="119"/>
      <c r="E36" s="119"/>
      <c r="F36" s="92">
        <v>45748</v>
      </c>
      <c r="G36" s="86">
        <v>45762</v>
      </c>
      <c r="H36" s="87"/>
      <c r="I36" s="87"/>
      <c r="J36" s="84"/>
      <c r="K36" s="84"/>
      <c r="L36" s="84"/>
      <c r="M36" s="84"/>
      <c r="N36" s="84"/>
      <c r="O36" s="84"/>
      <c r="P36" s="4"/>
    </row>
    <row r="37" spans="2:16" ht="40.5" customHeight="1">
      <c r="B37" s="4"/>
      <c r="C37" s="135" t="str">
        <f>IF(C14="","",
IF(C14&lt;F30,F39,
IF(AND(C14&gt;=F36,C14&lt;G36),F40,
IF(AND(C14&gt;=F30,C14&lt;F24),F41,""))))</f>
        <v xml:space="preserve">  The 12 week appointment is changing from 1 July 2025. Patients who attend 12 week appointment on or after 1 July should be given Men B (dose 2). 
  At their 16 week appointment these patients will be offered PCV (dose 1). Check vaccination history to ensure correct schedule is completed.</v>
      </c>
      <c r="D37" s="135"/>
      <c r="E37" s="135"/>
      <c r="F37" s="135"/>
      <c r="G37" s="135"/>
      <c r="H37" s="135"/>
      <c r="I37" s="135"/>
      <c r="J37" s="135"/>
      <c r="K37" s="135"/>
      <c r="L37" s="135"/>
      <c r="M37" s="135"/>
      <c r="N37" s="135"/>
      <c r="O37" s="135"/>
      <c r="P37" s="4"/>
    </row>
    <row r="38" spans="2:16" ht="30.6" customHeight="1">
      <c r="B38" s="4"/>
      <c r="C38" s="4"/>
      <c r="D38" s="4"/>
      <c r="E38" s="4"/>
      <c r="F38" s="4"/>
      <c r="G38" s="4"/>
      <c r="H38" s="4"/>
      <c r="I38" s="4"/>
      <c r="J38" s="4"/>
      <c r="K38" s="4"/>
      <c r="L38" s="4"/>
      <c r="M38" s="4"/>
      <c r="N38" s="4"/>
      <c r="O38" s="4"/>
      <c r="P38" s="4"/>
    </row>
    <row r="39" spans="2:16" ht="30" hidden="1" customHeight="1">
      <c r="B39" s="4"/>
      <c r="C39" s="122" t="s">
        <v>39</v>
      </c>
      <c r="D39" s="122"/>
      <c r="E39" s="122"/>
      <c r="F39" s="129" t="s">
        <v>40</v>
      </c>
      <c r="G39" s="130"/>
      <c r="H39" s="130"/>
      <c r="I39" s="130"/>
      <c r="J39" s="130"/>
      <c r="K39" s="130"/>
      <c r="L39" s="130"/>
      <c r="M39" s="130"/>
      <c r="N39" s="130"/>
      <c r="O39" s="130"/>
      <c r="P39" s="8"/>
    </row>
    <row r="40" spans="2:16" ht="39.950000000000003" hidden="1" customHeight="1">
      <c r="B40" s="4"/>
      <c r="C40" s="120" t="s">
        <v>33</v>
      </c>
      <c r="D40" s="121"/>
      <c r="E40" s="121"/>
      <c r="F40" s="136" t="s">
        <v>37</v>
      </c>
      <c r="G40" s="136"/>
      <c r="H40" s="136"/>
      <c r="I40" s="136"/>
      <c r="J40" s="136"/>
      <c r="K40" s="136"/>
      <c r="L40" s="136"/>
      <c r="M40" s="136"/>
      <c r="N40" s="136"/>
      <c r="O40" s="137"/>
      <c r="P40" s="4"/>
    </row>
    <row r="41" spans="2:16" ht="39.950000000000003" hidden="1" customHeight="1">
      <c r="B41" s="4"/>
      <c r="C41" s="126" t="s">
        <v>42</v>
      </c>
      <c r="D41" s="126"/>
      <c r="E41" s="126"/>
      <c r="F41" s="124" t="s">
        <v>41</v>
      </c>
      <c r="G41" s="125"/>
      <c r="H41" s="125"/>
      <c r="I41" s="125"/>
      <c r="J41" s="125"/>
      <c r="K41" s="125"/>
      <c r="L41" s="125"/>
      <c r="M41" s="125"/>
      <c r="N41" s="125"/>
      <c r="O41" s="125"/>
      <c r="P41" s="4"/>
    </row>
    <row r="42" spans="2:16" ht="36" hidden="1" customHeight="1">
      <c r="B42" s="4"/>
      <c r="C42" s="4"/>
      <c r="D42" s="4"/>
      <c r="E42" s="4"/>
      <c r="F42" s="9"/>
      <c r="G42" s="9"/>
      <c r="H42" s="9"/>
      <c r="I42" s="9"/>
      <c r="J42" s="9"/>
      <c r="K42" s="9"/>
      <c r="L42" s="9"/>
      <c r="M42" s="9"/>
      <c r="N42" s="9"/>
      <c r="O42" s="9"/>
      <c r="P42" s="4"/>
    </row>
  </sheetData>
  <sheetProtection algorithmName="SHA-512" hashValue="yJNRdITr7MNHHLMz2H0sr5l3n7vJELwJNsp3fn6WeDMzaek6xHnjIFOJ0qsfP5e2yGHdUxLBzd5O2QAGqju4Gg==" saltValue="lWbCL9g9rTNUSG5Giy8m5w==" spinCount="100000" sheet="1" objects="1" scenarios="1"/>
  <mergeCells count="27">
    <mergeCell ref="F41:O41"/>
    <mergeCell ref="C41:E41"/>
    <mergeCell ref="C6:C13"/>
    <mergeCell ref="B2:P2"/>
    <mergeCell ref="F39:O39"/>
    <mergeCell ref="C3:O3"/>
    <mergeCell ref="C4:O4"/>
    <mergeCell ref="C36:E36"/>
    <mergeCell ref="C32:E32"/>
    <mergeCell ref="C33:E33"/>
    <mergeCell ref="F32:G32"/>
    <mergeCell ref="C34:E34"/>
    <mergeCell ref="C37:O37"/>
    <mergeCell ref="F40:O40"/>
    <mergeCell ref="C35:E35"/>
    <mergeCell ref="O22:O24"/>
    <mergeCell ref="C24:E24"/>
    <mergeCell ref="C23:E23"/>
    <mergeCell ref="C40:E40"/>
    <mergeCell ref="C39:E39"/>
    <mergeCell ref="C28:E28"/>
    <mergeCell ref="C29:E29"/>
    <mergeCell ref="C30:E30"/>
    <mergeCell ref="C31:E31"/>
    <mergeCell ref="C25:E25"/>
    <mergeCell ref="C26:E26"/>
    <mergeCell ref="C27:E27"/>
  </mergeCells>
  <conditionalFormatting sqref="C37:O37">
    <cfRule type="expression" dxfId="15" priority="3">
      <formula>$C$37&lt;&gt;""</formula>
    </cfRule>
  </conditionalFormatting>
  <conditionalFormatting sqref="G12">
    <cfRule type="expression" dxfId="14" priority="64">
      <formula>$C$14&gt;=$G$34</formula>
    </cfRule>
  </conditionalFormatting>
  <conditionalFormatting sqref="G12:I12">
    <cfRule type="expression" dxfId="13" priority="65">
      <formula>AND($G$34&gt;$C$14,$C$14&gt;=$F$35)</formula>
    </cfRule>
  </conditionalFormatting>
  <conditionalFormatting sqref="I12">
    <cfRule type="expression" dxfId="12" priority="66">
      <formula>$C$14&gt;=$G$34</formula>
    </cfRule>
  </conditionalFormatting>
  <conditionalFormatting sqref="K16">
    <cfRule type="cellIs" dxfId="11" priority="1" operator="equal">
      <formula>""</formula>
    </cfRule>
  </conditionalFormatting>
  <conditionalFormatting sqref="M6 E6:E8 G6:G8 I6:I8 K6:K8 O6:O8 M8 E10 G10 I10 K10 M10 O10 E12 G12 I12 K12 M12 O12 E14 G14 K14 K16 M18 E18:E19 G18:G19 I18:I19 K18:K19 O18:O19">
    <cfRule type="expression" dxfId="10" priority="23">
      <formula>$C$14&lt;$F$30</formula>
    </cfRule>
  </conditionalFormatting>
  <conditionalFormatting sqref="M6 M8 M10 M12 M18">
    <cfRule type="expression" dxfId="9" priority="4">
      <formula>$M$7=""</formula>
    </cfRule>
  </conditionalFormatting>
  <conditionalFormatting sqref="M7">
    <cfRule type="cellIs" dxfId="7" priority="29" operator="equal">
      <formula>""</formula>
    </cfRule>
  </conditionalFormatting>
  <conditionalFormatting sqref="M18:M19">
    <cfRule type="cellIs" dxfId="6" priority="28" operator="equal">
      <formula>""</formula>
    </cfRule>
  </conditionalFormatting>
  <conditionalFormatting sqref="O12">
    <cfRule type="cellIs" dxfId="5" priority="2" operator="equal">
      <formula>""</formula>
    </cfRule>
  </conditionalFormatting>
  <dataValidations count="4">
    <dataValidation type="date" allowBlank="1" showInputMessage="1" showErrorMessage="1" errorTitle="Date of Birth Error" error="Please enter a valid date of birth" sqref="C16" xr:uid="{AFB62DBA-C3CF-45A3-AD2D-8EED55735ECA}">
      <formula1>1</formula1>
      <formula2>51136</formula2>
    </dataValidation>
    <dataValidation type="list" showInputMessage="1" showErrorMessage="1" sqref="F33" xr:uid="{64169805-7E8A-4A24-9055-87AA26A7B234}">
      <formula1>"TRUE,FALSE"</formula1>
    </dataValidation>
    <dataValidation type="date" allowBlank="1" showInputMessage="1" showErrorMessage="1" errorTitle="Date of Birth Error" error="Date of birth entered either invalid or out of range for this calculator" sqref="C14" xr:uid="{9CCFE06E-BC1E-408C-85EB-6DDBA26370EE}">
      <formula1>1</formula1>
      <formula2>51135</formula2>
    </dataValidation>
    <dataValidation type="date" allowBlank="1" showInputMessage="1" showErrorMessage="1" errorTitle="Date of Birth Error" error="Please enter a valid date of birth" sqref="C15" xr:uid="{B46FB2C9-9543-4069-84D9-2D9AB282ECE0}">
      <formula1>1</formula1>
      <formula2>51135</formula2>
    </dataValidation>
  </dataValidations>
  <hyperlinks>
    <hyperlink ref="C4" r:id="rId1" xr:uid="{DF388FDD-CDBC-4FCC-8DF0-1362BCD3A168}"/>
  </hyperlinks>
  <pageMargins left="0.7" right="0.7" top="0.75" bottom="0.75" header="0.3" footer="0.3"/>
  <pageSetup paperSize="9" orientation="portrait" r:id="rId2"/>
  <picture r:id="rId3"/>
  <extLst>
    <ext xmlns:x14="http://schemas.microsoft.com/office/spreadsheetml/2009/9/main" uri="{78C0D931-6437-407d-A8EE-F0AAD7539E65}">
      <x14:conditionalFormattings>
        <x14:conditionalFormatting xmlns:xm="http://schemas.microsoft.com/office/excel/2006/main">
          <x14:cfRule type="containsText" priority="21" operator="containsText" id="{F70C6342-765F-4028-A1D5-412AF1C1A49B}">
            <xm:f>NOT(ISERROR(SEARCH("2 YEARS 6 MONTHS",M7)))</xm:f>
            <xm:f>"2 YEARS 6 MONTHS"</xm:f>
            <x14:dxf>
              <font>
                <color theme="1"/>
              </font>
              <fill>
                <gradientFill degree="90">
                  <stop position="0">
                    <color theme="5" tint="0.40000610370189521"/>
                  </stop>
                  <stop position="1">
                    <color theme="5" tint="0.80001220740379042"/>
                  </stop>
                </gradientFill>
              </fill>
              <border>
                <left style="thin">
                  <color theme="5" tint="-0.24994659260841701"/>
                </left>
                <right style="thin">
                  <color theme="5" tint="-0.24994659260841701"/>
                </right>
                <top style="thin">
                  <color theme="5" tint="-0.24994659260841701"/>
                </top>
                <bottom style="thin">
                  <color theme="5" tint="-0.24994659260841701"/>
                </bottom>
              </border>
            </x14:dxf>
          </x14:cfRule>
          <xm:sqref>M7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944A-7A65-4924-8978-31869C36668A}">
  <dimension ref="B1:J17"/>
  <sheetViews>
    <sheetView showGridLines="0" zoomScale="89" zoomScaleNormal="100" workbookViewId="0">
      <selection activeCell="C5" sqref="C5:C6"/>
    </sheetView>
  </sheetViews>
  <sheetFormatPr defaultColWidth="8.875" defaultRowHeight="14.25"/>
  <cols>
    <col min="1" max="2" width="5.875" customWidth="1"/>
    <col min="3" max="3" width="21.5" customWidth="1"/>
    <col min="4" max="4" width="5.875" customWidth="1"/>
    <col min="5" max="5" width="16.625" customWidth="1"/>
    <col min="6" max="6" width="16" customWidth="1"/>
    <col min="7" max="7" width="59" customWidth="1"/>
    <col min="8" max="8" width="23.875" customWidth="1"/>
    <col min="10" max="10" width="13.5" customWidth="1"/>
  </cols>
  <sheetData>
    <row r="1" spans="2:10" ht="35.1" customHeight="1"/>
    <row r="2" spans="2:10" ht="156.94999999999999" customHeight="1">
      <c r="B2" s="142" t="e" vm="3">
        <v>#VALUE!</v>
      </c>
      <c r="C2" s="142"/>
      <c r="D2" s="142"/>
      <c r="E2" s="142"/>
      <c r="F2" s="142"/>
      <c r="G2" s="142"/>
      <c r="H2" s="142"/>
      <c r="I2" s="142"/>
    </row>
    <row r="3" spans="2:10" ht="24.95" customHeight="1">
      <c r="B3" s="4"/>
      <c r="C3" s="54">
        <v>43101</v>
      </c>
      <c r="D3" s="26"/>
      <c r="E3" s="26"/>
      <c r="F3" s="26"/>
      <c r="G3" s="32"/>
      <c r="H3" s="4"/>
      <c r="I3" s="4"/>
    </row>
    <row r="4" spans="2:10" ht="30" customHeight="1">
      <c r="B4" s="4"/>
      <c r="C4" s="29" t="s">
        <v>18</v>
      </c>
      <c r="D4" s="26"/>
      <c r="E4" s="40"/>
      <c r="F4" s="41" t="s">
        <v>25</v>
      </c>
      <c r="G4" s="42" t="s">
        <v>26</v>
      </c>
      <c r="H4" s="43" t="s">
        <v>38</v>
      </c>
      <c r="I4" s="4"/>
    </row>
    <row r="5" spans="2:10" ht="20.100000000000001" customHeight="1">
      <c r="B5" s="4"/>
      <c r="C5" s="143">
        <v>45108</v>
      </c>
      <c r="D5" s="30"/>
      <c r="E5" s="44" t="s">
        <v>19</v>
      </c>
      <c r="F5" s="45">
        <f>IF(C5&lt;&gt;"",C5,"")</f>
        <v>45108</v>
      </c>
      <c r="G5" s="46" t="str">
        <f>IF(C5&lt;&gt;"","Monovalent HepB","")</f>
        <v>Monovalent HepB</v>
      </c>
      <c r="H5" s="47" t="s">
        <v>35</v>
      </c>
      <c r="I5" s="7"/>
      <c r="J5" s="33"/>
    </row>
    <row r="6" spans="2:10" ht="20.100000000000001" customHeight="1">
      <c r="B6" s="4"/>
      <c r="C6" s="143"/>
      <c r="D6" s="30"/>
      <c r="E6" s="48" t="s">
        <v>24</v>
      </c>
      <c r="F6" s="45">
        <f>IF(C5&lt;&gt;"",C5+28,"")</f>
        <v>45136</v>
      </c>
      <c r="G6" s="46" t="str">
        <f>IF(C5&lt;&gt;"","Monovalent HepB †","")</f>
        <v>Monovalent HepB †</v>
      </c>
      <c r="H6" s="47" t="s">
        <v>34</v>
      </c>
      <c r="I6" s="34"/>
    </row>
    <row r="7" spans="2:10" ht="20.100000000000001" customHeight="1">
      <c r="B7" s="4"/>
      <c r="C7" s="26"/>
      <c r="D7" s="30"/>
      <c r="E7" s="48" t="s">
        <v>23</v>
      </c>
      <c r="F7" s="45">
        <f>IF(C5&lt;&gt;"",C5+56,"")</f>
        <v>45164</v>
      </c>
      <c r="G7" s="46" t="str">
        <f>IF(C5&lt;&gt;"","DTaP/IPV/Hib/HepB","")</f>
        <v>DTaP/IPV/Hib/HepB</v>
      </c>
      <c r="H7" s="47" t="s">
        <v>34</v>
      </c>
      <c r="I7" s="34"/>
    </row>
    <row r="8" spans="2:10" ht="20.100000000000001" customHeight="1">
      <c r="B8" s="4"/>
      <c r="C8" s="144" t="s">
        <v>43</v>
      </c>
      <c r="D8" s="30"/>
      <c r="E8" s="48" t="s">
        <v>22</v>
      </c>
      <c r="F8" s="45">
        <f>IF(C5&lt;&gt;"",C5+84,"")</f>
        <v>45192</v>
      </c>
      <c r="G8" s="46" t="str">
        <f>IF(C5&lt;&gt;"","DTaP/IPV/Hib/HepB","")</f>
        <v>DTaP/IPV/Hib/HepB</v>
      </c>
      <c r="H8" s="47" t="s">
        <v>34</v>
      </c>
      <c r="I8" s="34"/>
    </row>
    <row r="9" spans="2:10" ht="20.100000000000001" customHeight="1">
      <c r="B9" s="4"/>
      <c r="C9" s="145"/>
      <c r="D9" s="30"/>
      <c r="E9" s="49" t="s">
        <v>20</v>
      </c>
      <c r="F9" s="50">
        <f>IF(C5&lt;&gt;"",C5+112,"")</f>
        <v>45220</v>
      </c>
      <c r="G9" s="51" t="str">
        <f>IF(C5&lt;&gt;"","DTaP/IPV/Hib/HepB","")</f>
        <v>DTaP/IPV/Hib/HepB</v>
      </c>
      <c r="H9" s="47" t="s">
        <v>34</v>
      </c>
      <c r="I9" s="34"/>
    </row>
    <row r="10" spans="2:10" ht="20.100000000000001" customHeight="1">
      <c r="B10" s="4"/>
      <c r="C10" s="145"/>
      <c r="D10" s="30"/>
      <c r="E10" s="44" t="s">
        <v>21</v>
      </c>
      <c r="F10" s="52">
        <f>IF(C5&lt;&gt;"",DATE(YEAR(C5)+1,MONTH(C5),DAY(C5)),"")</f>
        <v>45474</v>
      </c>
      <c r="G10" s="53" t="str">
        <f>IF(C5="","",
IF(C5&lt;C16,"Monovalent HepB †  &amp;  Test for HBsAg*",
"Test for HBsAg*"))</f>
        <v>Monovalent HepB †  &amp;  Test for HBsAg*</v>
      </c>
      <c r="H10" s="47" t="s">
        <v>34</v>
      </c>
      <c r="I10" s="34"/>
    </row>
    <row r="11" spans="2:10" ht="20.100000000000001" customHeight="1">
      <c r="B11" s="4"/>
      <c r="C11" s="146"/>
      <c r="D11" s="5"/>
      <c r="E11" s="44" t="str">
        <f>IF(C5&gt;=C16,"18 months","")</f>
        <v/>
      </c>
      <c r="F11" s="52" t="str">
        <f>IF(C5&gt;=C16,DATE(YEAR(C5),MONTH(C5)+18,DAY(C5)),"")</f>
        <v/>
      </c>
      <c r="G11" s="56" t="str">
        <f>IF(C5&gt;=C16,"DTaP/IPV/Hib/HepB","")</f>
        <v/>
      </c>
      <c r="H11" s="47" t="str">
        <f>IF(C5&gt;=C16,"GP","")</f>
        <v/>
      </c>
      <c r="I11" s="4"/>
    </row>
    <row r="12" spans="2:10" s="2" customFormat="1" ht="15">
      <c r="B12" s="27"/>
      <c r="C12" s="27"/>
      <c r="D12" s="27"/>
      <c r="E12" s="27"/>
      <c r="F12" s="27"/>
      <c r="G12" s="27"/>
      <c r="H12" s="27"/>
      <c r="I12" s="27"/>
    </row>
    <row r="13" spans="2:10" s="2" customFormat="1" ht="15">
      <c r="B13" s="27"/>
      <c r="C13" s="139" t="s">
        <v>28</v>
      </c>
      <c r="D13" s="139"/>
      <c r="E13" s="139"/>
      <c r="F13" s="139"/>
      <c r="G13" s="139"/>
      <c r="H13" s="139"/>
      <c r="I13" s="27"/>
    </row>
    <row r="14" spans="2:10" s="2" customFormat="1" ht="45" customHeight="1">
      <c r="B14" s="27"/>
      <c r="C14" s="140" t="str">
        <f>IF(C5&gt;=C16,F16,E16)</f>
        <v>* A dried blood spot (DBS) sample taken in primary care is the preferred method, as it is non-invasive, quick and simple, does not require a referral to hospital phlebotomy services. It can be taken at the same appointment as the 12-month immunisations. This is done to check if the child acquired hepatitis B infection at or around the time of birth through perinatal transmission.</v>
      </c>
      <c r="D14" s="140"/>
      <c r="E14" s="140"/>
      <c r="F14" s="140"/>
      <c r="G14" s="140"/>
      <c r="H14" s="140"/>
      <c r="I14" s="28"/>
    </row>
    <row r="15" spans="2:10" ht="15.75">
      <c r="B15" s="4"/>
      <c r="C15" s="141" t="s">
        <v>27</v>
      </c>
      <c r="D15" s="141"/>
      <c r="E15" s="141"/>
      <c r="F15" s="141"/>
      <c r="G15" s="141"/>
      <c r="H15" s="141"/>
      <c r="I15" s="4"/>
    </row>
    <row r="16" spans="2:10" ht="24.95" customHeight="1">
      <c r="B16" s="4"/>
      <c r="C16" s="38">
        <v>45474</v>
      </c>
      <c r="D16" s="4"/>
      <c r="E16" s="39" t="s">
        <v>52</v>
      </c>
      <c r="F16" s="39" t="s">
        <v>53</v>
      </c>
      <c r="G16" s="4"/>
      <c r="H16" s="4"/>
      <c r="I16" s="4"/>
    </row>
    <row r="17" spans="3:3">
      <c r="C17" s="31"/>
    </row>
  </sheetData>
  <sheetProtection algorithmName="SHA-512" hashValue="WFnndtD0x/AOMhtV6sEOH/CEe7pBcRgOGiPpAh+T1pq0EV9PKIxJJs6rOg1tAs/CwyjMMXjbIOCl59uQllAfUw==" saltValue="dk1t/wHsOvBj0mHHzDnucA==" spinCount="100000" sheet="1" objects="1" scenarios="1"/>
  <mergeCells count="6">
    <mergeCell ref="C13:H13"/>
    <mergeCell ref="C14:H14"/>
    <mergeCell ref="C15:H15"/>
    <mergeCell ref="B2:I2"/>
    <mergeCell ref="C5:C6"/>
    <mergeCell ref="C8:C11"/>
  </mergeCells>
  <conditionalFormatting sqref="C4">
    <cfRule type="expression" dxfId="4" priority="44">
      <formula>#REF!&lt;$F$18</formula>
    </cfRule>
  </conditionalFormatting>
  <conditionalFormatting sqref="C8:C11">
    <cfRule type="expression" dxfId="3" priority="67">
      <formula>$C$5=""</formula>
    </cfRule>
    <cfRule type="expression" dxfId="2" priority="68">
      <formula>$C$5&gt;=$C$3</formula>
    </cfRule>
  </conditionalFormatting>
  <conditionalFormatting sqref="E4:H10">
    <cfRule type="expression" dxfId="1" priority="69">
      <formula>$C$5&lt;$C$3</formula>
    </cfRule>
  </conditionalFormatting>
  <conditionalFormatting sqref="E11:H11">
    <cfRule type="expression" dxfId="0" priority="5">
      <formula>$C$5&lt;$C$16</formula>
    </cfRule>
  </conditionalFormatting>
  <dataValidations count="1">
    <dataValidation type="date" allowBlank="1" showInputMessage="1" showErrorMessage="1" errorTitle="Date of Birth Error" error="Date of birth entered either invalid or out of range for this calculator" sqref="C5:C6" xr:uid="{D4547588-74A1-4767-94CE-D8DB6408B014}">
      <formula1>1</formula1>
      <formula2>51135</formula2>
    </dataValidation>
  </dataValidations>
  <hyperlinks>
    <hyperlink ref="C15" r:id="rId1" xr:uid="{043FA9F6-AC4C-4A88-82EC-7F9D2FD4AA12}"/>
  </hyperlinks>
  <pageMargins left="0.7" right="0.7" top="0.75" bottom="0.75" header="0.3" footer="0.3"/>
  <pageSetup paperSize="9" orientation="portrait" r:id="rId2"/>
  <picture r:id="rId3"/>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Calculator</vt:lpstr>
      <vt:lpstr>Hep B Selective Schedule</vt:lpstr>
      <vt:lpstr>Notes!_Hlk186815096</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TYRRELL, Jodie (NHS ENGLAND - X24)</dc:creator>
  <cp:keywords/>
  <dc:description/>
  <cp:lastModifiedBy>FROST, Mark (NHS ENGLAND)</cp:lastModifiedBy>
  <cp:revision/>
  <dcterms:created xsi:type="dcterms:W3CDTF">2024-11-19T18:36:53Z</dcterms:created>
  <dcterms:modified xsi:type="dcterms:W3CDTF">2025-06-03T15:26:34Z</dcterms:modified>
  <cp:category/>
  <cp:contentStatus/>
</cp:coreProperties>
</file>